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ere\Documentos Usuario\Desktop\DOCUMENTOS TERE\TERE 2024\CUENTA PUBLICA 2024\CUARTO TRIMESTRE 2024\"/>
    </mc:Choice>
  </mc:AlternateContent>
  <bookViews>
    <workbookView xWindow="-105" yWindow="-105" windowWidth="23250" windowHeight="12450" tabRatio="863" activeTab="7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s="1"/>
  <c r="C40" i="64" l="1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<sst xmlns="http://schemas.openxmlformats.org/spreadsheetml/2006/main" count="859" uniqueCount="603">
  <si>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</si>
  <si>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</si>
  <si>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</si>
  <si>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</si>
  <si>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</si>
  <si>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</si>
  <si>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</si>
  <si>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</si>
  <si>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</si>
  <si>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</si>
  <si>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</si>
  <si>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</si>
  <si>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</si>
  <si>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</si>
  <si>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</si>
  <si>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</si>
  <si>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</si>
  <si>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</si>
  <si>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</si>
  <si>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</si>
  <si>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</si>
  <si>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</si>
  <si>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</si>
  <si>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</si>
  <si>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</si>
  <si>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</si>
  <si>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</si>
  <si>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</si>
  <si>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</si>
  <si>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</si>
  <si>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</si>
  <si>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</si>
  <si>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</si>
  <si>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</si>
  <si>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</si>
  <si>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</si>
  <si>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</si>
  <si>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</si>
  <si>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</si>
  <si>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</si>
  <si>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</si>
  <si>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</si>
  <si>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</si>
  <si>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</si>
  <si>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</si>
  <si>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</si>
  <si>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</si>
  <si>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</si>
  <si>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</si>
  <si>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</si>
  <si>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</si>
  <si>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</si>
  <si>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</si>
  <si>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</si>
  <si>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</si>
  <si>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</si>
  <si>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</si>
  <si>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</si>
  <si>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</si>
  <si>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</si>
  <si>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</si>
  <si>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</si>
  <si>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</si>
  <si>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</si>
  <si>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</si>
  <si>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</si>
  <si>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</si>
  <si>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</si>
  <si>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</si>
  <si>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</si>
  <si>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</si>
  <si>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</si>
  <si>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</si>
  <si>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</si>
  <si>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</si>
  <si>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</si>
  <si>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</si>
  <si>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</si>
  <si>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</si>
  <si>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</si>
  <si>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</si>
  <si>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</si>
  <si>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</si>
  <si>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</si>
  <si>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</si>
  <si>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</si>
  <si>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</si>
  <si>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</si>
  <si>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</si>
  <si>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</si>
  <si>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</si>
  <si>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</si>
  <si>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</si>
  <si>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</si>
  <si>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</si>
  <si>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</si>
  <si>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</si>
  <si>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</si>
  <si>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</si>
  <si>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</si>
  <si>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</si>
  <si>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</si>
  <si>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</si>
  <si>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</si>
  <si>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</si>
  <si>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</si>
  <si>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</si>
  <si>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</si>
  <si>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</si>
  <si>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</si>
  <si>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</si>
  <si>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</si>
  <si>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</si>
  <si>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</si>
  <si>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</si>
  <si>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</si>
  <si>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</si>
  <si>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</si>
  <si>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</si>
  <si>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</si>
  <si>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</si>
  <si>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</si>
  <si>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</si>
  <si>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</si>
  <si>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</si>
  <si>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</si>
  <si>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</si>
  <si>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</si>
  <si>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</si>
  <si>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</si>
  <si>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</si>
  <si>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</si>
  <si>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</si>
  <si>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</si>
  <si>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</si>
  <si>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</si>
  <si>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</si>
  <si>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</si>
  <si>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</si>
  <si>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</si>
  <si>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</si>
  <si>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</si>
  <si>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</si>
  <si>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</si>
  <si>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</si>
  <si>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</si>
  <si>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</si>
  <si>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</si>
  <si>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</si>
  <si>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</si>
  <si>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</si>
  <si>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</si>
  <si>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</si>
  <si>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</si>
  <si>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</si>
  <si>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</si>
  <si>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</si>
  <si>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</si>
  <si>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</si>
  <si>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</si>
  <si>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</si>
  <si>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</si>
  <si>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</si>
  <si>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</si>
  <si>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</si>
  <si>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</si>
  <si>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</si>
  <si>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</si>
  <si>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</si>
  <si>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</si>
  <si>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</si>
  <si>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</si>
  <si>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</si>
  <si>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</si>
  <si>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</si>
  <si>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</si>
  <si>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</si>
  <si>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</si>
  <si>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</si>
  <si>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</si>
  <si>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</si>
  <si>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</si>
  <si>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</si>
  <si>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</si>
  <si>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</si>
  <si>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</si>
  <si>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</si>
  <si>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</si>
  <si>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</si>
  <si>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</si>
  <si>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</si>
  <si>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</si>
  <si>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</si>
  <si>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</si>
  <si>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</si>
  <si>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</si>
  <si>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</si>
  <si>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</si>
  <si>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</si>
  <si>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</si>
  <si>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</si>
  <si>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</si>
  <si>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</si>
  <si>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</si>
  <si>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</si>
  <si>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</si>
  <si>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</si>
  <si>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</si>
  <si>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</si>
  <si>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</si>
  <si>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</si>
  <si>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</si>
  <si>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</si>
  <si>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</si>
  <si>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</si>
  <si>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</si>
  <si>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</si>
  <si>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</si>
  <si>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</si>
  <si>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</si>
  <si>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</si>
  <si>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</si>
  <si>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</si>
  <si>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</si>
  <si>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</si>
  <si>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</si>
  <si>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</si>
  <si>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</si>
  <si>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</si>
  <si>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</si>
  <si>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</si>
  <si>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</si>
  <si>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</si>
  <si>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</si>
  <si>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</si>
  <si>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</si>
  <si>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</si>
  <si>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</si>
  <si>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</si>
  <si>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</si>
  <si>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</si>
  <si>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</si>
  <si>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</si>
  <si>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</si>
  <si>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</si>
  <si>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</si>
  <si>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</si>
  <si>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</si>
  <si>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</si>
  <si>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</si>
  <si>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</si>
  <si>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</si>
  <si>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</si>
  <si>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</si>
  <si>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</si>
  <si>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</si>
  <si>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</si>
  <si>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</si>
  <si>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</si>
  <si>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</si>
  <si>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</si>
  <si>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</si>
  <si>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</si>
  <si>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</si>
  <si>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</si>
  <si>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</si>
  <si>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</si>
  <si>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</si>
  <si>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</si>
  <si>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</si>
  <si>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</si>
  <si>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</si>
  <si>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</si>
  <si>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</si>
  <si>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</si>
  <si>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</si>
  <si>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</si>
  <si>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</si>
  <si>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</si>
  <si>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</si>
  <si>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</si>
  <si>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</si>
  <si>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</si>
  <si>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</si>
  <si>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</si>
  <si>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</si>
  <si>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</si>
  <si>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</si>
  <si>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</si>
  <si>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</si>
  <si>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</si>
  <si>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</si>
  <si>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</si>
  <si>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</si>
  <si>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</si>
  <si>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</si>
  <si>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</si>
  <si>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</si>
  <si>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</si>
  <si>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</si>
  <si>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</si>
  <si>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</si>
  <si>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</si>
  <si>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</si>
  <si>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</si>
  <si>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</si>
  <si>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</si>
  <si>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</si>
  <si>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</si>
  <si>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</si>
  <si>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</si>
  <si>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</si>
  <si>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</si>
  <si>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</si>
  <si>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</si>
  <si>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</si>
  <si>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</si>
  <si>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</si>
  <si>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</si>
  <si>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</si>
  <si>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</si>
  <si>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</si>
  <si>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</si>
  <si>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</si>
  <si>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</si>
  <si>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</si>
  <si>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</si>
  <si>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</si>
  <si>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</si>
  <si>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</si>
  <si>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</si>
  <si>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</si>
  <si>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</si>
  <si>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</si>
  <si>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</si>
  <si>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</si>
  <si>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</si>
  <si>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</si>
  <si>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</si>
  <si>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</si>
  <si>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</si>
  <si>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</si>
  <si>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</si>
  <si>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</si>
  <si>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</si>
  <si>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</si>
  <si>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</si>
  <si>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</si>
  <si>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</si>
  <si>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</si>
  <si>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</si>
  <si>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</si>
  <si>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</si>
  <si>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</si>
  <si>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</si>
  <si>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</si>
  <si>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</si>
  <si>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</si>
  <si>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</si>
  <si>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</si>
  <si>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</si>
  <si>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</si>
  <si>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</si>
  <si>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</si>
  <si>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</si>
  <si>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</si>
  <si>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</si>
  <si>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</si>
  <si>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</si>
  <si>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</si>
  <si>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</si>
  <si>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</si>
  <si>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</si>
  <si>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</si>
  <si>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</si>
  <si>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</si>
  <si>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</si>
  <si>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</si>
  <si>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</si>
  <si>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</si>
  <si>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</si>
  <si>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</si>
  <si>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</si>
  <si>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</si>
  <si>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</si>
  <si>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</si>
  <si>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</si>
  <si>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</si>
  <si>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</si>
  <si>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</si>
  <si>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</si>
  <si>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</si>
  <si>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</si>
  <si>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</si>
  <si>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</si>
  <si>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</si>
  <si>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</si>
  <si>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</si>
  <si>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</si>
  <si>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</si>
  <si>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</si>
  <si>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</si>
  <si>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</si>
  <si>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</si>
  <si>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</si>
  <si>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</si>
  <si>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</si>
  <si>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</si>
  <si>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</si>
  <si>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</si>
  <si>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</si>
  <si>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</si>
  <si>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</si>
  <si>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</si>
  <si>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</si>
  <si>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</si>
  <si>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</si>
  <si>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</si>
  <si>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</si>
  <si>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</si>
  <si>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</si>
  <si>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</si>
  <si>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</si>
  <si>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</si>
  <si>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</si>
  <si>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</si>
  <si>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</si>
  <si>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</si>
  <si>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</si>
  <si>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</si>
  <si>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</si>
  <si>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</si>
  <si>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</si>
  <si>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</si>
  <si>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</si>
  <si>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</si>
  <si>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</si>
  <si>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</si>
  <si>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</si>
  <si>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</si>
  <si>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</si>
  <si>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</si>
  <si>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</si>
  <si>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</si>
  <si>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</si>
  <si>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</si>
  <si>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</si>
  <si>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</si>
  <si>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</si>
  <si>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</si>
  <si>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</si>
  <si>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</si>
  <si>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</si>
  <si>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</si>
  <si>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</si>
  <si>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</si>
  <si>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</si>
  <si>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</si>
  <si>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</si>
  <si>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</si>
  <si>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</si>
  <si>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</si>
  <si>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</si>
  <si>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</si>
  <si>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</si>
  <si>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</si>
  <si>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</si>
  <si>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</si>
  <si>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</si>
  <si>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</si>
  <si>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</si>
  <si>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</si>
  <si>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</si>
  <si>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</si>
  <si>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</si>
  <si>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</si>
  <si>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</si>
  <si>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</si>
  <si>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</si>
  <si>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</si>
  <si>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</si>
  <si>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</si>
  <si>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</si>
  <si>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</si>
  <si>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</si>
  <si>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</si>
  <si>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</si>
  <si>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</si>
  <si>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</si>
  <si>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</si>
  <si>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</si>
  <si>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</si>
  <si>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</si>
  <si>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</si>
  <si>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</si>
  <si>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</si>
  <si>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</si>
  <si>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</si>
  <si>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</si>
  <si>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</si>
  <si>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</si>
  <si>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</si>
  <si>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</si>
  <si>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</si>
  <si>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</si>
  <si>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</si>
  <si>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</si>
  <si>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</si>
  <si>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</si>
  <si>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</si>
  <si>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</si>
  <si>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</si>
  <si>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</si>
  <si>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</si>
  <si>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</si>
  <si>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</si>
  <si>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</si>
  <si>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</si>
  <si>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</si>
  <si>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</si>
  <si>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</si>
  <si>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</si>
  <si>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</si>
  <si>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</si>
  <si>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</si>
  <si>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</si>
  <si>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</si>
  <si>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</si>
  <si>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</si>
  <si>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</si>
  <si>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</si>
  <si>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</si>
  <si>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</si>
  <si>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</si>
  <si>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</si>
  <si>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</si>
  <si>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</si>
  <si>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</si>
  <si>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</si>
  <si>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</si>
  <si>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</si>
  <si>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</si>
  <si>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</si>
  <si>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</si>
  <si>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</si>
  <si>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</si>
  <si>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</si>
  <si>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</si>
  <si>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</si>
  <si>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</si>
  <si>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</si>
  <si>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</si>
  <si>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</si>
  <si>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</si>
  <si>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</si>
  <si>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</si>
  <si>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</si>
  <si>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</si>
  <si>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</si>
  <si>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</si>
  <si>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</si>
  <si>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</si>
  <si>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</si>
  <si>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</si>
  <si>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</si>
  <si>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</si>
  <si>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</si>
  <si>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</si>
  <si>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</si>
  <si>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</si>
  <si>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</si>
  <si>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</si>
  <si>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</si>
  <si>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</si>
  <si>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</si>
  <si>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</si>
  <si>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</si>
  <si>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</si>
  <si>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</si>
  <si>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</si>
  <si>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</si>
  <si>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</si>
  <si>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</si>
  <si>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</si>
  <si>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</si>
  <si>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</si>
  <si>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</si>
  <si>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</si>
  <si>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</si>
  <si>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</si>
  <si>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</si>
  <si>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</si>
  <si>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</si>
  <si>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</si>
  <si>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</si>
  <si>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</si>
  <si>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</si>
  <si>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</si>
  <si>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</si>
  <si>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</si>
  <si>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Sistema Municipal de Agua Potable y Alcantarillado de Uriangato, Gto.</t>
  </si>
  <si>
    <t>Del 1 de Enero al 31 de Diciembre de 2024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</si>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</sst>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  <font>
      <sz val="7"/>
      <color theme="1"/>
      <name val="Arial"/>
      <family val="2"/>
    </font>
    <font>
      <sz val="7.5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0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3" fontId="5" fillId="0" borderId="0" xfId="10" applyNumberFormat="1" applyFont="1"/>
    <xf numFmtId="43" fontId="5" fillId="0" borderId="0" xfId="18" applyFont="1"/>
    <xf numFmtId="0" fontId="17" fillId="0" borderId="0" xfId="10" applyFont="1"/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0" fontId="18" fillId="0" borderId="0" xfId="9" applyFont="1"/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E35" sqref="E35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4" t="s">
        <v>600</v>
      </c>
      <c r="B1" s="165"/>
      <c r="C1" s="115" t="s">
        <v>494</v>
      </c>
      <c r="D1" s="116">
        <v>2024</v>
      </c>
    </row>
    <row r="2" spans="1:4" ht="16.149999999999999" customHeight="1" x14ac:dyDescent="0.2">
      <c r="A2" s="166" t="s">
        <v>493</v>
      </c>
      <c r="B2" s="167"/>
      <c r="C2" s="10" t="s">
        <v>495</v>
      </c>
      <c r="D2" s="117" t="s">
        <v>500</v>
      </c>
    </row>
    <row r="3" spans="1:4" ht="16.149999999999999" customHeight="1" x14ac:dyDescent="0.2">
      <c r="A3" s="168" t="s">
        <v>601</v>
      </c>
      <c r="B3" s="169"/>
      <c r="C3" s="10" t="s">
        <v>496</v>
      </c>
      <c r="D3" s="118">
        <v>4</v>
      </c>
    </row>
    <row r="4" spans="1:4" ht="16.149999999999999" customHeight="1" x14ac:dyDescent="0.2">
      <c r="A4" s="170" t="s">
        <v>515</v>
      </c>
      <c r="B4" s="171"/>
      <c r="C4" s="171"/>
      <c r="D4" s="172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516</v>
      </c>
    </row>
    <row r="41" spans="1:2" x14ac:dyDescent="0.2">
      <c r="A41" s="4"/>
      <c r="B41" s="37" t="s">
        <v>554</v>
      </c>
    </row>
    <row r="42" spans="1:2" x14ac:dyDescent="0.2">
      <c r="A42" s="4"/>
      <c r="B42" s="37" t="s">
        <v>555</v>
      </c>
    </row>
    <row r="43" spans="1:2" ht="12" thickBot="1" x14ac:dyDescent="0.25">
      <c r="A43" s="8"/>
      <c r="B43" s="9"/>
    </row>
    <row r="45" spans="1:2" x14ac:dyDescent="0.2">
      <c r="A45" s="1" t="s">
        <v>517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4"/>
  <sheetViews>
    <sheetView zoomScaleNormal="100" workbookViewId="0">
      <selection activeCell="C94" sqref="C94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7" t="s">
        <v>600</v>
      </c>
      <c r="B1" s="167"/>
      <c r="C1" s="167"/>
      <c r="D1" s="10" t="s">
        <v>497</v>
      </c>
      <c r="E1" s="19">
        <v>2024</v>
      </c>
    </row>
    <row r="2" spans="1:5" s="11" customFormat="1" ht="18.95" customHeight="1" x14ac:dyDescent="0.25">
      <c r="A2" s="167" t="s">
        <v>502</v>
      </c>
      <c r="B2" s="167"/>
      <c r="C2" s="167"/>
      <c r="D2" s="10" t="s">
        <v>498</v>
      </c>
      <c r="E2" s="19" t="s">
        <v>500</v>
      </c>
    </row>
    <row r="3" spans="1:5" s="11" customFormat="1" ht="18.95" customHeight="1" x14ac:dyDescent="0.25">
      <c r="A3" s="167" t="s">
        <v>601</v>
      </c>
      <c r="B3" s="167"/>
      <c r="C3" s="167"/>
      <c r="D3" s="10" t="s">
        <v>499</v>
      </c>
      <c r="E3" s="19">
        <v>4</v>
      </c>
    </row>
    <row r="4" spans="1:5" s="11" customFormat="1" ht="18.95" customHeight="1" x14ac:dyDescent="0.25">
      <c r="A4" s="167" t="s">
        <v>515</v>
      </c>
      <c r="B4" s="167"/>
      <c r="C4" s="167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59" t="s">
        <v>275</v>
      </c>
      <c r="E8" s="160" t="s">
        <v>596</v>
      </c>
    </row>
    <row r="9" spans="1:5" x14ac:dyDescent="0.2">
      <c r="A9" s="120">
        <v>4000</v>
      </c>
      <c r="B9" s="119" t="s">
        <v>556</v>
      </c>
      <c r="C9" s="121">
        <f>SUM(C10+C57+C69)</f>
        <v>60811423.789999999</v>
      </c>
      <c r="D9" s="80"/>
      <c r="E9" s="40"/>
    </row>
    <row r="10" spans="1:5" x14ac:dyDescent="0.2">
      <c r="A10" s="120">
        <v>4100</v>
      </c>
      <c r="B10" s="119" t="s">
        <v>222</v>
      </c>
      <c r="C10" s="121">
        <f>SUM(C11+C21+C27+C30+C36+C39+C48)</f>
        <v>60591214.039999999</v>
      </c>
      <c r="D10" s="80"/>
      <c r="E10" s="40"/>
    </row>
    <row r="11" spans="1:5" x14ac:dyDescent="0.2">
      <c r="A11" s="120">
        <v>4110</v>
      </c>
      <c r="B11" s="119" t="s">
        <v>223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225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226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230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408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232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237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410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239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240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241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411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412</v>
      </c>
      <c r="C36" s="121">
        <f>SUM(C37:C38)</f>
        <v>28020.55</v>
      </c>
      <c r="D36" s="80"/>
      <c r="E36" s="40"/>
    </row>
    <row r="37" spans="1:5" x14ac:dyDescent="0.2">
      <c r="A37" s="41">
        <v>4151</v>
      </c>
      <c r="B37" s="42" t="s">
        <v>412</v>
      </c>
      <c r="C37" s="45">
        <v>28020.55</v>
      </c>
      <c r="D37" s="80"/>
      <c r="E37" s="40"/>
    </row>
    <row r="38" spans="1:5" ht="22.5" x14ac:dyDescent="0.2">
      <c r="A38" s="41">
        <v>4154</v>
      </c>
      <c r="B38" s="43" t="s">
        <v>413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414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245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247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415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250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492</v>
      </c>
      <c r="C48" s="121">
        <f>SUM(C49:C56)</f>
        <v>60563193.490000002</v>
      </c>
      <c r="D48" s="80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418</v>
      </c>
      <c r="C51" s="45">
        <v>60563193.490000002</v>
      </c>
      <c r="D51" s="80"/>
      <c r="E51" s="40"/>
    </row>
    <row r="52" spans="1:5" ht="22.5" x14ac:dyDescent="0.2">
      <c r="A52" s="41">
        <v>4174</v>
      </c>
      <c r="B52" s="43" t="s">
        <v>419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420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421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422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423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424</v>
      </c>
      <c r="C57" s="121">
        <f>+C58+C64</f>
        <v>0</v>
      </c>
      <c r="D57" s="80"/>
      <c r="E57" s="40"/>
    </row>
    <row r="58" spans="1:5" ht="22.5" x14ac:dyDescent="0.2">
      <c r="A58" s="120">
        <v>4210</v>
      </c>
      <c r="B58" s="122" t="s">
        <v>425</v>
      </c>
      <c r="C58" s="121">
        <f>SUM(C59:C63)</f>
        <v>0</v>
      </c>
      <c r="D58" s="80"/>
      <c r="E58" s="40"/>
    </row>
    <row r="59" spans="1:5" x14ac:dyDescent="0.2">
      <c r="A59" s="41">
        <v>4211</v>
      </c>
      <c r="B59" s="42" t="s">
        <v>251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252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253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426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254</v>
      </c>
      <c r="C64" s="121">
        <f>SUM(C65:C68)</f>
        <v>0</v>
      </c>
      <c r="D64" s="80"/>
      <c r="E64" s="40"/>
    </row>
    <row r="65" spans="1:5" x14ac:dyDescent="0.2">
      <c r="A65" s="41">
        <v>4221</v>
      </c>
      <c r="B65" s="42" t="s">
        <v>255</v>
      </c>
      <c r="C65" s="45">
        <v>0</v>
      </c>
      <c r="D65" s="80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259</v>
      </c>
      <c r="C69" s="121">
        <f>C70+C73+C79+C81+C83</f>
        <v>220209.75</v>
      </c>
      <c r="D69" s="42"/>
      <c r="E69" s="42"/>
    </row>
    <row r="70" spans="1:5" x14ac:dyDescent="0.2">
      <c r="A70" s="123">
        <v>4310</v>
      </c>
      <c r="B70" s="119" t="s">
        <v>260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262</v>
      </c>
      <c r="C73" s="121">
        <f>SUM(C74:C78)</f>
        <v>137933.84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137933.84</v>
      </c>
      <c r="D78" s="42"/>
      <c r="E78" s="42"/>
    </row>
    <row r="79" spans="1:5" x14ac:dyDescent="0.2">
      <c r="A79" s="123">
        <v>4330</v>
      </c>
      <c r="B79" s="119" t="s">
        <v>268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269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270</v>
      </c>
      <c r="C83" s="121">
        <f>SUM(C84:C90)</f>
        <v>82275.91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82275.91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596</v>
      </c>
    </row>
    <row r="94" spans="1:5" x14ac:dyDescent="0.2">
      <c r="A94" s="123">
        <v>5000</v>
      </c>
      <c r="B94" s="119" t="s">
        <v>276</v>
      </c>
      <c r="C94" s="121">
        <f>C95+C123+C156+C166+C181+C210</f>
        <v>57584154.99000001</v>
      </c>
      <c r="D94" s="124">
        <v>1</v>
      </c>
      <c r="E94" s="42"/>
    </row>
    <row r="95" spans="1:5" x14ac:dyDescent="0.2">
      <c r="A95" s="123">
        <v>5100</v>
      </c>
      <c r="B95" s="119" t="s">
        <v>277</v>
      </c>
      <c r="C95" s="121">
        <f>C96+C103+C113</f>
        <v>51901248.820000008</v>
      </c>
      <c r="D95" s="124">
        <f>C95/$C$94</f>
        <v>0.90131128656855541</v>
      </c>
      <c r="E95" s="42"/>
    </row>
    <row r="96" spans="1:5" x14ac:dyDescent="0.2">
      <c r="A96" s="123">
        <v>5110</v>
      </c>
      <c r="B96" s="119" t="s">
        <v>278</v>
      </c>
      <c r="C96" s="121">
        <f>SUM(C97:C102)</f>
        <v>18975946.509999998</v>
      </c>
      <c r="D96" s="124">
        <f t="shared" ref="D96:D159" si="0">C96/$C$94</f>
        <v>0.32953416635696636</v>
      </c>
      <c r="E96" s="42"/>
    </row>
    <row r="97" spans="1:5" x14ac:dyDescent="0.2">
      <c r="A97" s="44">
        <v>5111</v>
      </c>
      <c r="B97" s="42" t="s">
        <v>279</v>
      </c>
      <c r="C97" s="45">
        <v>11976996.32</v>
      </c>
      <c r="D97" s="46">
        <f t="shared" si="0"/>
        <v>0.20799117955416574</v>
      </c>
      <c r="E97" s="42"/>
    </row>
    <row r="98" spans="1:5" x14ac:dyDescent="0.2">
      <c r="A98" s="44">
        <v>5112</v>
      </c>
      <c r="B98" s="42" t="s">
        <v>280</v>
      </c>
      <c r="C98" s="45">
        <v>0</v>
      </c>
      <c r="D98" s="46">
        <f t="shared" si="0"/>
        <v>0</v>
      </c>
      <c r="E98" s="42"/>
    </row>
    <row r="99" spans="1:5" x14ac:dyDescent="0.2">
      <c r="A99" s="44">
        <v>5113</v>
      </c>
      <c r="B99" s="42" t="s">
        <v>281</v>
      </c>
      <c r="C99" s="45">
        <v>2307487.7599999998</v>
      </c>
      <c r="D99" s="46">
        <f t="shared" si="0"/>
        <v>4.0071574557284294E-2</v>
      </c>
      <c r="E99" s="42"/>
    </row>
    <row r="100" spans="1:5" x14ac:dyDescent="0.2">
      <c r="A100" s="44">
        <v>5114</v>
      </c>
      <c r="B100" s="42" t="s">
        <v>282</v>
      </c>
      <c r="C100" s="45">
        <v>3005812.69</v>
      </c>
      <c r="D100" s="46">
        <f t="shared" si="0"/>
        <v>5.2198607247462177E-2</v>
      </c>
      <c r="E100" s="42"/>
    </row>
    <row r="101" spans="1:5" x14ac:dyDescent="0.2">
      <c r="A101" s="44">
        <v>5115</v>
      </c>
      <c r="B101" s="42" t="s">
        <v>283</v>
      </c>
      <c r="C101" s="45">
        <v>1685649.74</v>
      </c>
      <c r="D101" s="46">
        <f t="shared" si="0"/>
        <v>2.9272804998054201E-2</v>
      </c>
      <c r="E101" s="42"/>
    </row>
    <row r="102" spans="1:5" x14ac:dyDescent="0.2">
      <c r="A102" s="44">
        <v>5116</v>
      </c>
      <c r="B102" s="42" t="s">
        <v>284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285</v>
      </c>
      <c r="C103" s="121">
        <f>SUM(C104:C112)</f>
        <v>7981870.7400000002</v>
      </c>
      <c r="D103" s="124">
        <f t="shared" si="0"/>
        <v>0.13861227522373337</v>
      </c>
      <c r="E103" s="42"/>
    </row>
    <row r="104" spans="1:5" x14ac:dyDescent="0.2">
      <c r="A104" s="44">
        <v>5121</v>
      </c>
      <c r="B104" s="42" t="s">
        <v>286</v>
      </c>
      <c r="C104" s="45">
        <v>490866.5</v>
      </c>
      <c r="D104" s="46">
        <f t="shared" si="0"/>
        <v>8.5243327801761311E-3</v>
      </c>
      <c r="E104" s="42"/>
    </row>
    <row r="105" spans="1:5" x14ac:dyDescent="0.2">
      <c r="A105" s="44">
        <v>5122</v>
      </c>
      <c r="B105" s="42" t="s">
        <v>287</v>
      </c>
      <c r="C105" s="45">
        <v>6403.18</v>
      </c>
      <c r="D105" s="46">
        <f t="shared" si="0"/>
        <v>1.11196908266032E-4</v>
      </c>
      <c r="E105" s="42"/>
    </row>
    <row r="106" spans="1:5" x14ac:dyDescent="0.2">
      <c r="A106" s="44">
        <v>5123</v>
      </c>
      <c r="B106" s="42" t="s">
        <v>288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289</v>
      </c>
      <c r="C107" s="45">
        <v>4156843.2</v>
      </c>
      <c r="D107" s="46">
        <f t="shared" si="0"/>
        <v>7.2187274445928262E-2</v>
      </c>
      <c r="E107" s="42"/>
    </row>
    <row r="108" spans="1:5" x14ac:dyDescent="0.2">
      <c r="A108" s="44">
        <v>5125</v>
      </c>
      <c r="B108" s="42" t="s">
        <v>290</v>
      </c>
      <c r="C108" s="45">
        <v>709813.92</v>
      </c>
      <c r="D108" s="46">
        <f t="shared" si="0"/>
        <v>1.2326549206518102E-2</v>
      </c>
      <c r="E108" s="42"/>
    </row>
    <row r="109" spans="1:5" x14ac:dyDescent="0.2">
      <c r="A109" s="44">
        <v>5126</v>
      </c>
      <c r="B109" s="42" t="s">
        <v>291</v>
      </c>
      <c r="C109" s="45">
        <v>1187635.19</v>
      </c>
      <c r="D109" s="46">
        <f t="shared" si="0"/>
        <v>2.0624339980438076E-2</v>
      </c>
      <c r="E109" s="42"/>
    </row>
    <row r="110" spans="1:5" x14ac:dyDescent="0.2">
      <c r="A110" s="44">
        <v>5127</v>
      </c>
      <c r="B110" s="42" t="s">
        <v>292</v>
      </c>
      <c r="C110" s="45">
        <v>173471.01</v>
      </c>
      <c r="D110" s="46">
        <f t="shared" si="0"/>
        <v>3.0124781726869965E-3</v>
      </c>
      <c r="E110" s="42"/>
    </row>
    <row r="111" spans="1:5" x14ac:dyDescent="0.2">
      <c r="A111" s="44">
        <v>5128</v>
      </c>
      <c r="B111" s="42" t="s">
        <v>293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294</v>
      </c>
      <c r="C112" s="45">
        <v>1256837.74</v>
      </c>
      <c r="D112" s="46">
        <f t="shared" si="0"/>
        <v>2.182610372971976E-2</v>
      </c>
      <c r="E112" s="42"/>
    </row>
    <row r="113" spans="1:5" x14ac:dyDescent="0.2">
      <c r="A113" s="123">
        <v>5130</v>
      </c>
      <c r="B113" s="119" t="s">
        <v>295</v>
      </c>
      <c r="C113" s="121">
        <f>SUM(C114:C122)</f>
        <v>24943431.570000004</v>
      </c>
      <c r="D113" s="124">
        <f t="shared" si="0"/>
        <v>0.43316484498785557</v>
      </c>
      <c r="E113" s="42"/>
    </row>
    <row r="114" spans="1:5" x14ac:dyDescent="0.2">
      <c r="A114" s="44">
        <v>5131</v>
      </c>
      <c r="B114" s="42" t="s">
        <v>296</v>
      </c>
      <c r="C114" s="45">
        <v>16632723.689999999</v>
      </c>
      <c r="D114" s="46">
        <f t="shared" si="0"/>
        <v>0.28884202074144211</v>
      </c>
      <c r="E114" s="42"/>
    </row>
    <row r="115" spans="1:5" x14ac:dyDescent="0.2">
      <c r="A115" s="44">
        <v>5132</v>
      </c>
      <c r="B115" s="42" t="s">
        <v>297</v>
      </c>
      <c r="C115" s="45">
        <v>19240</v>
      </c>
      <c r="D115" s="46">
        <f t="shared" si="0"/>
        <v>3.3411968975391221E-4</v>
      </c>
      <c r="E115" s="42"/>
    </row>
    <row r="116" spans="1:5" x14ac:dyDescent="0.2">
      <c r="A116" s="44">
        <v>5133</v>
      </c>
      <c r="B116" s="42" t="s">
        <v>298</v>
      </c>
      <c r="C116" s="45">
        <v>584908.68999999994</v>
      </c>
      <c r="D116" s="46">
        <f t="shared" si="0"/>
        <v>1.0157458941640708E-2</v>
      </c>
      <c r="E116" s="42"/>
    </row>
    <row r="117" spans="1:5" x14ac:dyDescent="0.2">
      <c r="A117" s="44">
        <v>5134</v>
      </c>
      <c r="B117" s="42" t="s">
        <v>299</v>
      </c>
      <c r="C117" s="45">
        <v>137246.67000000001</v>
      </c>
      <c r="D117" s="46">
        <f t="shared" si="0"/>
        <v>2.3834103326485227E-3</v>
      </c>
      <c r="E117" s="42"/>
    </row>
    <row r="118" spans="1:5" x14ac:dyDescent="0.2">
      <c r="A118" s="44">
        <v>5135</v>
      </c>
      <c r="B118" s="42" t="s">
        <v>300</v>
      </c>
      <c r="C118" s="45">
        <v>5707149.3300000001</v>
      </c>
      <c r="D118" s="46">
        <f t="shared" si="0"/>
        <v>9.9109717438609565E-2</v>
      </c>
      <c r="E118" s="42"/>
    </row>
    <row r="119" spans="1:5" x14ac:dyDescent="0.2">
      <c r="A119" s="44">
        <v>5136</v>
      </c>
      <c r="B119" s="42" t="s">
        <v>301</v>
      </c>
      <c r="C119" s="45">
        <v>3640.1</v>
      </c>
      <c r="D119" s="46">
        <f t="shared" si="0"/>
        <v>6.3213569785510175E-5</v>
      </c>
      <c r="E119" s="42"/>
    </row>
    <row r="120" spans="1:5" x14ac:dyDescent="0.2">
      <c r="A120" s="44">
        <v>5137</v>
      </c>
      <c r="B120" s="42" t="s">
        <v>302</v>
      </c>
      <c r="C120" s="45">
        <v>12875.09</v>
      </c>
      <c r="D120" s="46">
        <f t="shared" si="0"/>
        <v>2.2358737403085747E-4</v>
      </c>
      <c r="E120" s="42"/>
    </row>
    <row r="121" spans="1:5" x14ac:dyDescent="0.2">
      <c r="A121" s="44">
        <v>5138</v>
      </c>
      <c r="B121" s="42" t="s">
        <v>303</v>
      </c>
      <c r="C121" s="45">
        <v>63700</v>
      </c>
      <c r="D121" s="46">
        <f t="shared" si="0"/>
        <v>1.1062070809420067E-3</v>
      </c>
      <c r="E121" s="42"/>
    </row>
    <row r="122" spans="1:5" x14ac:dyDescent="0.2">
      <c r="A122" s="44">
        <v>5139</v>
      </c>
      <c r="B122" s="42" t="s">
        <v>304</v>
      </c>
      <c r="C122" s="45">
        <v>1781948</v>
      </c>
      <c r="D122" s="46">
        <f t="shared" si="0"/>
        <v>3.0945109819002309E-2</v>
      </c>
      <c r="E122" s="42"/>
    </row>
    <row r="123" spans="1:5" x14ac:dyDescent="0.2">
      <c r="A123" s="123">
        <v>5200</v>
      </c>
      <c r="B123" s="119" t="s">
        <v>305</v>
      </c>
      <c r="C123" s="121">
        <f>C124+C127+C130+C133+C138+C142+C145+C147+C153</f>
        <v>0</v>
      </c>
      <c r="D123" s="124">
        <f t="shared" si="0"/>
        <v>0</v>
      </c>
      <c r="E123" s="42"/>
    </row>
    <row r="124" spans="1:5" x14ac:dyDescent="0.2">
      <c r="A124" s="123">
        <v>5210</v>
      </c>
      <c r="B124" s="119" t="s">
        <v>306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309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310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256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312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257</v>
      </c>
      <c r="C133" s="121">
        <f>SUM(C134:C137)</f>
        <v>0</v>
      </c>
      <c r="D133" s="124">
        <f t="shared" si="0"/>
        <v>0</v>
      </c>
      <c r="E133" s="42"/>
    </row>
    <row r="134" spans="1:5" x14ac:dyDescent="0.2">
      <c r="A134" s="44">
        <v>5241</v>
      </c>
      <c r="B134" s="42" t="s">
        <v>314</v>
      </c>
      <c r="C134" s="45">
        <v>0</v>
      </c>
      <c r="D134" s="46">
        <f t="shared" si="0"/>
        <v>0</v>
      </c>
      <c r="E134" s="42"/>
    </row>
    <row r="135" spans="1:5" x14ac:dyDescent="0.2">
      <c r="A135" s="44">
        <v>5242</v>
      </c>
      <c r="B135" s="42" t="s">
        <v>315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316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258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318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319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321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324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326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332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335</v>
      </c>
      <c r="C156" s="121">
        <f>C157+C160+C163</f>
        <v>2480000</v>
      </c>
      <c r="D156" s="124">
        <f t="shared" si="0"/>
        <v>4.3067402837302614E-2</v>
      </c>
      <c r="E156" s="42"/>
    </row>
    <row r="157" spans="1:5" x14ac:dyDescent="0.2">
      <c r="A157" s="123">
        <v>5310</v>
      </c>
      <c r="B157" s="119" t="s">
        <v>251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252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253</v>
      </c>
      <c r="C163" s="121">
        <f>SUM(C164:C165)</f>
        <v>2480000</v>
      </c>
      <c r="D163" s="124">
        <f t="shared" si="1"/>
        <v>4.3067402837302614E-2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341</v>
      </c>
      <c r="C165" s="45">
        <v>2480000</v>
      </c>
      <c r="D165" s="46">
        <f t="shared" si="1"/>
        <v>4.3067402837302614E-2</v>
      </c>
      <c r="E165" s="42"/>
    </row>
    <row r="166" spans="1:5" x14ac:dyDescent="0.2">
      <c r="A166" s="123">
        <v>5400</v>
      </c>
      <c r="B166" s="119" t="s">
        <v>342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343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346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349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352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353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356</v>
      </c>
      <c r="C181" s="121">
        <f>C182+C191+C194+C200</f>
        <v>3202906.17</v>
      </c>
      <c r="D181" s="124">
        <f t="shared" si="1"/>
        <v>5.5621310594141958E-2</v>
      </c>
      <c r="E181" s="42"/>
    </row>
    <row r="182" spans="1:5" x14ac:dyDescent="0.2">
      <c r="A182" s="123">
        <v>5510</v>
      </c>
      <c r="B182" s="119" t="s">
        <v>357</v>
      </c>
      <c r="C182" s="121">
        <f>SUM(C183:C190)</f>
        <v>2602111.21</v>
      </c>
      <c r="D182" s="124">
        <f t="shared" si="1"/>
        <v>4.5187972463117315E-2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45">
        <v>62733.51</v>
      </c>
      <c r="D185" s="46">
        <f t="shared" si="1"/>
        <v>1.0894231236161097E-3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45">
        <v>2539108.7000000002</v>
      </c>
      <c r="D187" s="46">
        <f t="shared" si="1"/>
        <v>4.4093877915564419E-2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45">
        <v>269</v>
      </c>
      <c r="D189" s="46">
        <f t="shared" si="1"/>
        <v>4.6714239367880662E-6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367</v>
      </c>
      <c r="C194" s="121">
        <f>SUM(C195:C199)</f>
        <v>600794.96</v>
      </c>
      <c r="D194" s="124">
        <f t="shared" si="1"/>
        <v>1.0433338131024641E-2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600794.96</v>
      </c>
      <c r="D199" s="46">
        <f t="shared" si="1"/>
        <v>1.0433338131024641E-2</v>
      </c>
      <c r="E199" s="42"/>
    </row>
    <row r="200" spans="1:5" x14ac:dyDescent="0.2">
      <c r="A200" s="123">
        <v>5590</v>
      </c>
      <c r="B200" s="119" t="s">
        <v>373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381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60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3"/>
  <sheetViews>
    <sheetView topLeftCell="A118" zoomScale="80" zoomScaleNormal="80" workbookViewId="0">
      <selection sqref="A1:J173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10" width="16.42578125" style="14" customWidth="1"/>
    <col min="11" max="16384" width="9.140625" style="14"/>
  </cols>
  <sheetData>
    <row r="1" spans="1:8" s="11" customFormat="1" ht="18.95" customHeight="1" x14ac:dyDescent="0.25">
      <c r="A1" s="173" t="s">
        <v>600</v>
      </c>
      <c r="B1" s="174"/>
      <c r="C1" s="174"/>
      <c r="D1" s="174"/>
      <c r="E1" s="174"/>
      <c r="F1" s="174"/>
      <c r="G1" s="10" t="s">
        <v>497</v>
      </c>
      <c r="H1" s="19">
        <v>2024</v>
      </c>
    </row>
    <row r="2" spans="1:8" s="11" customFormat="1" ht="18.95" customHeight="1" x14ac:dyDescent="0.25">
      <c r="A2" s="173" t="s">
        <v>501</v>
      </c>
      <c r="B2" s="174"/>
      <c r="C2" s="174"/>
      <c r="D2" s="174"/>
      <c r="E2" s="174"/>
      <c r="F2" s="174"/>
      <c r="G2" s="10" t="s">
        <v>498</v>
      </c>
      <c r="H2" s="19" t="s">
        <v>500</v>
      </c>
    </row>
    <row r="3" spans="1:8" s="11" customFormat="1" ht="18.95" customHeight="1" x14ac:dyDescent="0.25">
      <c r="A3" s="173" t="s">
        <v>601</v>
      </c>
      <c r="B3" s="174"/>
      <c r="C3" s="174"/>
      <c r="D3" s="174"/>
      <c r="E3" s="174"/>
      <c r="F3" s="174"/>
      <c r="G3" s="10" t="s">
        <v>499</v>
      </c>
      <c r="H3" s="19">
        <v>4</v>
      </c>
    </row>
    <row r="4" spans="1:8" s="11" customFormat="1" ht="18.95" customHeight="1" x14ac:dyDescent="0.25">
      <c r="A4" s="173" t="s">
        <v>515</v>
      </c>
      <c r="B4" s="174"/>
      <c r="C4" s="174"/>
      <c r="D4" s="174"/>
      <c r="E4" s="174"/>
      <c r="F4" s="174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0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11731971.710000001</v>
      </c>
      <c r="D15" s="18">
        <v>11731972.41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121</v>
      </c>
      <c r="C16" s="18">
        <v>0</v>
      </c>
      <c r="D16" s="18">
        <v>84993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26914.39</v>
      </c>
      <c r="D20" s="18">
        <v>26914.39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17000</v>
      </c>
      <c r="D21" s="18">
        <v>17000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9327681.9700000007</v>
      </c>
      <c r="D23" s="18">
        <v>9327681.9700000007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1138853.47</v>
      </c>
    </row>
    <row r="42" spans="1:8" x14ac:dyDescent="0.2">
      <c r="A42" s="16">
        <v>1151</v>
      </c>
      <c r="B42" s="14" t="s">
        <v>144</v>
      </c>
      <c r="C42" s="18">
        <v>1138853.47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5" t="s">
        <v>562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21393894.300000001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149</v>
      </c>
      <c r="C57" s="18">
        <v>1607200</v>
      </c>
      <c r="D57" s="145"/>
      <c r="E57" s="145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1476663.27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16218256.49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696442.04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1395332.5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30551766.670000002</v>
      </c>
      <c r="D64" s="18">
        <f t="shared" ref="D64:E64" si="0">SUM(D65:D72)</f>
        <v>2539108.7000000002</v>
      </c>
      <c r="E64" s="18">
        <f t="shared" si="0"/>
        <v>16731075.41</v>
      </c>
    </row>
    <row r="65" spans="1:9" x14ac:dyDescent="0.2">
      <c r="A65" s="16">
        <v>1241</v>
      </c>
      <c r="B65" s="14" t="s">
        <v>157</v>
      </c>
      <c r="C65" s="18">
        <v>4467948.1900000004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158</v>
      </c>
      <c r="C66" s="18">
        <v>58554.73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159</v>
      </c>
      <c r="C67" s="18">
        <v>0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160</v>
      </c>
      <c r="C68" s="18">
        <v>7912652.5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161</v>
      </c>
      <c r="C69" s="18">
        <v>19950</v>
      </c>
      <c r="D69" s="18">
        <v>2539108.7000000002</v>
      </c>
      <c r="E69" s="18">
        <v>16731075.41</v>
      </c>
    </row>
    <row r="70" spans="1:9" x14ac:dyDescent="0.2">
      <c r="A70" s="16">
        <v>1246</v>
      </c>
      <c r="B70" s="14" t="s">
        <v>162</v>
      </c>
      <c r="C70" s="18">
        <v>18092661.25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163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664771</v>
      </c>
      <c r="D76" s="18">
        <f>SUM(D77:D81)</f>
        <v>269</v>
      </c>
      <c r="E76" s="18">
        <f>SUM(E77:E81)</f>
        <v>0</v>
      </c>
    </row>
    <row r="77" spans="1:9" x14ac:dyDescent="0.2">
      <c r="A77" s="16">
        <v>1251</v>
      </c>
      <c r="B77" s="14" t="s">
        <v>167</v>
      </c>
      <c r="C77" s="18">
        <v>550001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114770</v>
      </c>
      <c r="D80" s="18">
        <v>269</v>
      </c>
      <c r="E80" s="18">
        <v>0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1689765</v>
      </c>
      <c r="D82" s="145"/>
      <c r="E82" s="145"/>
    </row>
    <row r="83" spans="1:8" x14ac:dyDescent="0.2">
      <c r="A83" s="16">
        <v>1271</v>
      </c>
      <c r="B83" s="14" t="s">
        <v>173</v>
      </c>
      <c r="C83" s="18">
        <v>1689765</v>
      </c>
      <c r="D83" s="145"/>
      <c r="E83" s="145"/>
    </row>
    <row r="84" spans="1:8" x14ac:dyDescent="0.2">
      <c r="A84" s="16">
        <v>1272</v>
      </c>
      <c r="B84" s="14" t="s">
        <v>174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175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176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177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178</v>
      </c>
      <c r="C88" s="18">
        <v>0</v>
      </c>
      <c r="D88" s="145"/>
      <c r="E88" s="145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47935.87</v>
      </c>
    </row>
    <row r="99" spans="1:8" x14ac:dyDescent="0.2">
      <c r="A99" s="16">
        <v>1191</v>
      </c>
      <c r="B99" s="14" t="s">
        <v>484</v>
      </c>
      <c r="C99" s="18">
        <v>47935.87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SUM(C111:C119)</f>
        <v>7205356.0800000001</v>
      </c>
      <c r="D110" s="18">
        <f>SUM(D111:D119)</f>
        <v>7205356.0800000001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0</v>
      </c>
      <c r="D111" s="18">
        <f>C111</f>
        <v>0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-1202.78</v>
      </c>
      <c r="D112" s="18">
        <f t="shared" ref="D112:D119" si="1">C112</f>
        <v>-1202.78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2967574.61</v>
      </c>
      <c r="D117" s="18">
        <f t="shared" si="1"/>
        <v>2967574.61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4238984.25</v>
      </c>
      <c r="D119" s="18">
        <f t="shared" si="1"/>
        <v>4238984.25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25" t="s">
        <v>569</v>
      </c>
      <c r="B153" s="125"/>
      <c r="C153" s="125"/>
      <c r="D153" s="125"/>
      <c r="E153" s="125"/>
    </row>
    <row r="154" spans="1:5" x14ac:dyDescent="0.2">
      <c r="A154" s="126" t="s">
        <v>85</v>
      </c>
      <c r="B154" s="126" t="s">
        <v>82</v>
      </c>
      <c r="C154" s="126" t="s">
        <v>83</v>
      </c>
      <c r="D154" s="127" t="s">
        <v>86</v>
      </c>
      <c r="E154" s="127" t="s">
        <v>126</v>
      </c>
    </row>
    <row r="155" spans="1:5" x14ac:dyDescent="0.2">
      <c r="A155" s="128">
        <v>2170</v>
      </c>
      <c r="B155" s="129" t="s">
        <v>570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571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572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573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574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575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576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577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578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579</v>
      </c>
      <c r="B165" s="125"/>
      <c r="C165" s="125"/>
      <c r="D165" s="125"/>
      <c r="E165" s="125"/>
    </row>
    <row r="166" spans="1:5" x14ac:dyDescent="0.2">
      <c r="A166" s="126" t="s">
        <v>85</v>
      </c>
      <c r="B166" s="126" t="s">
        <v>82</v>
      </c>
      <c r="C166" s="126" t="s">
        <v>83</v>
      </c>
      <c r="D166" s="127" t="s">
        <v>86</v>
      </c>
      <c r="E166" s="127" t="s">
        <v>126</v>
      </c>
    </row>
    <row r="167" spans="1:5" x14ac:dyDescent="0.2">
      <c r="A167" s="128">
        <v>2190</v>
      </c>
      <c r="B167" s="129" t="s">
        <v>580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581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582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217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517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31496062992125984" right="0.31496062992125984" top="0.35433070866141736" bottom="0.74803149606299213" header="0.31496062992125984" footer="0.31496062992125984"/>
  <pageSetup scale="56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workbookViewId="0">
      <selection activeCell="B30" sqref="B30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5" t="s">
        <v>600</v>
      </c>
      <c r="B1" s="175"/>
      <c r="C1" s="175"/>
      <c r="D1" s="21" t="s">
        <v>497</v>
      </c>
      <c r="E1" s="22">
        <v>2024</v>
      </c>
    </row>
    <row r="2" spans="1:5" ht="18.95" customHeight="1" x14ac:dyDescent="0.2">
      <c r="A2" s="175" t="s">
        <v>503</v>
      </c>
      <c r="B2" s="175"/>
      <c r="C2" s="175"/>
      <c r="D2" s="21" t="s">
        <v>498</v>
      </c>
      <c r="E2" s="22" t="s">
        <v>500</v>
      </c>
    </row>
    <row r="3" spans="1:5" ht="18.95" customHeight="1" x14ac:dyDescent="0.2">
      <c r="A3" s="175" t="s">
        <v>601</v>
      </c>
      <c r="B3" s="175"/>
      <c r="C3" s="175"/>
      <c r="D3" s="21" t="s">
        <v>499</v>
      </c>
      <c r="E3" s="22">
        <v>4</v>
      </c>
    </row>
    <row r="4" spans="1:5" ht="18.95" customHeight="1" x14ac:dyDescent="0.2">
      <c r="A4" s="175" t="s">
        <v>515</v>
      </c>
      <c r="B4" s="175"/>
      <c r="C4" s="175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6486187.7999999998</v>
      </c>
    </row>
    <row r="10" spans="1:5" x14ac:dyDescent="0.2">
      <c r="A10" s="27">
        <v>3120</v>
      </c>
      <c r="B10" s="23" t="s">
        <v>383</v>
      </c>
      <c r="C10" s="28">
        <v>0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3227268.8</v>
      </c>
    </row>
    <row r="16" spans="1:5" x14ac:dyDescent="0.2">
      <c r="A16" s="27">
        <v>3220</v>
      </c>
      <c r="B16" s="23" t="s">
        <v>387</v>
      </c>
      <c r="C16" s="28">
        <v>45811523.009999998</v>
      </c>
    </row>
    <row r="17" spans="1:3" x14ac:dyDescent="0.2">
      <c r="A17" s="27">
        <v>3230</v>
      </c>
      <c r="B17" s="23" t="s">
        <v>388</v>
      </c>
      <c r="C17" s="28">
        <f>SUM(C18:C21)</f>
        <v>0</v>
      </c>
    </row>
    <row r="18" spans="1:3" x14ac:dyDescent="0.2">
      <c r="A18" s="27">
        <v>3231</v>
      </c>
      <c r="B18" s="23" t="s">
        <v>389</v>
      </c>
      <c r="C18" s="28">
        <v>0</v>
      </c>
    </row>
    <row r="19" spans="1:3" x14ac:dyDescent="0.2">
      <c r="A19" s="27">
        <v>3232</v>
      </c>
      <c r="B19" s="23" t="s">
        <v>390</v>
      </c>
      <c r="C19" s="28">
        <v>0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0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0</v>
      </c>
    </row>
    <row r="26" spans="1:3" x14ac:dyDescent="0.2">
      <c r="A26" s="27">
        <v>3250</v>
      </c>
      <c r="B26" s="23" t="s">
        <v>397</v>
      </c>
      <c r="C26" s="28">
        <f>SUM(C27:C28)</f>
        <v>0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0</v>
      </c>
    </row>
    <row r="30" spans="1:3" x14ac:dyDescent="0.2">
      <c r="B30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7"/>
  <sheetViews>
    <sheetView topLeftCell="A112" zoomScale="130" zoomScaleNormal="130" workbookViewId="0">
      <selection sqref="A1:E147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8.7109375" style="23" customWidth="1"/>
    <col min="6" max="16384" width="9.140625" style="23"/>
  </cols>
  <sheetData>
    <row r="1" spans="1:5" s="29" customFormat="1" ht="18.95" customHeight="1" x14ac:dyDescent="0.25">
      <c r="A1" s="175" t="s">
        <v>600</v>
      </c>
      <c r="B1" s="175"/>
      <c r="C1" s="175"/>
      <c r="D1" s="21" t="s">
        <v>497</v>
      </c>
      <c r="E1" s="22">
        <v>2024</v>
      </c>
    </row>
    <row r="2" spans="1:5" s="29" customFormat="1" ht="18.95" customHeight="1" x14ac:dyDescent="0.25">
      <c r="A2" s="175" t="s">
        <v>504</v>
      </c>
      <c r="B2" s="175"/>
      <c r="C2" s="175"/>
      <c r="D2" s="21" t="s">
        <v>498</v>
      </c>
      <c r="E2" s="22" t="s">
        <v>500</v>
      </c>
    </row>
    <row r="3" spans="1:5" s="29" customFormat="1" ht="18.95" customHeight="1" x14ac:dyDescent="0.25">
      <c r="A3" s="175" t="s">
        <v>601</v>
      </c>
      <c r="B3" s="175"/>
      <c r="C3" s="175"/>
      <c r="D3" s="21" t="s">
        <v>499</v>
      </c>
      <c r="E3" s="22">
        <v>4</v>
      </c>
    </row>
    <row r="4" spans="1:5" s="29" customFormat="1" ht="18.95" customHeight="1" x14ac:dyDescent="0.25">
      <c r="A4" s="175" t="s">
        <v>515</v>
      </c>
      <c r="B4" s="175"/>
      <c r="C4" s="175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57"/>
    </row>
    <row r="8" spans="1:5" x14ac:dyDescent="0.2">
      <c r="A8" s="26" t="s">
        <v>85</v>
      </c>
      <c r="B8" s="26" t="s">
        <v>82</v>
      </c>
      <c r="C8" s="83">
        <v>2024</v>
      </c>
      <c r="D8" s="83">
        <v>2023</v>
      </c>
      <c r="E8" s="158"/>
    </row>
    <row r="9" spans="1:5" x14ac:dyDescent="0.2">
      <c r="A9" s="27">
        <v>1111</v>
      </c>
      <c r="B9" s="23" t="s">
        <v>400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401</v>
      </c>
      <c r="C10" s="28">
        <v>3831770.84</v>
      </c>
      <c r="D10" s="28">
        <v>1866515.91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4">
        <f>SUM(C9:C15)</f>
        <v>3831770.84</v>
      </c>
      <c r="D16" s="84">
        <f>SUM(D9:D15)</f>
        <v>1866515.91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148</v>
      </c>
      <c r="C21" s="84">
        <f>SUM(C22:C28)</f>
        <v>0</v>
      </c>
      <c r="D21" s="84">
        <f>SUM(D22:D28)</f>
        <v>1288657.45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0</v>
      </c>
      <c r="D26" s="28">
        <v>1288657.45</v>
      </c>
    </row>
    <row r="27" spans="1:4" x14ac:dyDescent="0.2">
      <c r="A27" s="27">
        <v>1236</v>
      </c>
      <c r="B27" s="23" t="s">
        <v>154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4">
        <f>SUM(C30:C37)</f>
        <v>2239653.9299999997</v>
      </c>
      <c r="D29" s="84">
        <f>SUM(D30:D37)</f>
        <v>5388958.3100000005</v>
      </c>
    </row>
    <row r="30" spans="1:4" x14ac:dyDescent="0.2">
      <c r="A30" s="27">
        <v>1241</v>
      </c>
      <c r="B30" s="23" t="s">
        <v>157</v>
      </c>
      <c r="C30" s="28">
        <v>526215.04</v>
      </c>
      <c r="D30" s="28">
        <v>1400173.8</v>
      </c>
    </row>
    <row r="31" spans="1:4" x14ac:dyDescent="0.2">
      <c r="A31" s="27">
        <v>1242</v>
      </c>
      <c r="B31" s="23" t="s">
        <v>158</v>
      </c>
      <c r="C31" s="28">
        <v>0</v>
      </c>
      <c r="D31" s="28">
        <v>0</v>
      </c>
    </row>
    <row r="32" spans="1:4" x14ac:dyDescent="0.2">
      <c r="A32" s="27">
        <v>1243</v>
      </c>
      <c r="B32" s="23" t="s">
        <v>159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160</v>
      </c>
      <c r="C33" s="28">
        <v>0</v>
      </c>
      <c r="D33" s="28">
        <v>99974.14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1713438.89</v>
      </c>
      <c r="D35" s="28">
        <v>3888810.37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166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167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168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169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170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171</v>
      </c>
      <c r="C43" s="136">
        <v>0</v>
      </c>
      <c r="D43" s="136">
        <v>0</v>
      </c>
    </row>
    <row r="44" spans="1:5" x14ac:dyDescent="0.2">
      <c r="B44" s="85" t="s">
        <v>519</v>
      </c>
      <c r="C44" s="84">
        <f>C21+C29+C38</f>
        <v>2239653.9299999997</v>
      </c>
      <c r="D44" s="84">
        <f>D21+D29+D38</f>
        <v>6677615.7600000007</v>
      </c>
    </row>
    <row r="45" spans="1:5" x14ac:dyDescent="0.2">
      <c r="E45" s="156"/>
    </row>
    <row r="46" spans="1:5" x14ac:dyDescent="0.2">
      <c r="A46" s="25" t="s">
        <v>591</v>
      </c>
      <c r="B46" s="25"/>
      <c r="C46" s="25"/>
      <c r="D46" s="25"/>
      <c r="E46" s="157"/>
    </row>
    <row r="47" spans="1:5" x14ac:dyDescent="0.2">
      <c r="A47" s="26" t="s">
        <v>85</v>
      </c>
      <c r="B47" s="26" t="s">
        <v>82</v>
      </c>
      <c r="C47" s="83">
        <v>2024</v>
      </c>
      <c r="D47" s="83">
        <v>2023</v>
      </c>
      <c r="E47" s="158"/>
    </row>
    <row r="48" spans="1:5" x14ac:dyDescent="0.2">
      <c r="A48" s="34">
        <v>3210</v>
      </c>
      <c r="B48" s="35" t="s">
        <v>520</v>
      </c>
      <c r="C48" s="84">
        <v>3227268.8</v>
      </c>
      <c r="D48" s="84">
        <v>5217195.51</v>
      </c>
      <c r="E48" s="156"/>
    </row>
    <row r="49" spans="1:4" x14ac:dyDescent="0.2">
      <c r="A49" s="27"/>
      <c r="B49" s="85" t="s">
        <v>509</v>
      </c>
      <c r="C49" s="84">
        <f>C54+C66+C94+C97+C50</f>
        <v>3202906.17</v>
      </c>
      <c r="D49" s="84">
        <f>D54+D66+D94+D97+D50</f>
        <v>3393153.17</v>
      </c>
    </row>
    <row r="50" spans="1:4" x14ac:dyDescent="0.2">
      <c r="A50" s="100">
        <v>5100</v>
      </c>
      <c r="B50" s="101" t="s">
        <v>277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144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144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539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342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510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4">
        <f>C67+C76+C79+C85</f>
        <v>3202906.17</v>
      </c>
      <c r="D66" s="84">
        <f>D67+D76+D79+D85</f>
        <v>1774080.28</v>
      </c>
    </row>
    <row r="67" spans="1:4" x14ac:dyDescent="0.2">
      <c r="A67" s="27">
        <v>5510</v>
      </c>
      <c r="B67" s="23" t="s">
        <v>357</v>
      </c>
      <c r="C67" s="28">
        <f>SUM(C68:C75)</f>
        <v>2602111.21</v>
      </c>
      <c r="D67" s="28">
        <f>SUM(D68:D75)</f>
        <v>1669924.77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62733.51</v>
      </c>
      <c r="D70" s="28">
        <v>62733.52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2539108.7000000002</v>
      </c>
      <c r="D72" s="28">
        <v>1601463.25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269</v>
      </c>
      <c r="D74" s="28">
        <v>5728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600794.96</v>
      </c>
      <c r="D79" s="28">
        <f>SUM(D80:D84)</f>
        <v>104155.51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600794.96</v>
      </c>
      <c r="D84" s="28">
        <v>104155.51</v>
      </c>
    </row>
    <row r="85" spans="1:4" x14ac:dyDescent="0.2">
      <c r="A85" s="27">
        <v>5590</v>
      </c>
      <c r="B85" s="23" t="s">
        <v>373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1288657.45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1288657.45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1288657.45</v>
      </c>
    </row>
    <row r="97" spans="1:4" x14ac:dyDescent="0.2">
      <c r="A97" s="34">
        <v>2110</v>
      </c>
      <c r="B97" s="88" t="s">
        <v>521</v>
      </c>
      <c r="C97" s="84">
        <f>SUM(C98:C102)</f>
        <v>0</v>
      </c>
      <c r="D97" s="84">
        <f>SUM(D98:D102)</f>
        <v>330415.44</v>
      </c>
    </row>
    <row r="98" spans="1:4" x14ac:dyDescent="0.2">
      <c r="A98" s="27">
        <v>2111</v>
      </c>
      <c r="B98" s="23" t="s">
        <v>522</v>
      </c>
      <c r="C98" s="28">
        <v>0</v>
      </c>
      <c r="D98" s="28">
        <v>330415.44</v>
      </c>
    </row>
    <row r="99" spans="1:4" x14ac:dyDescent="0.2">
      <c r="A99" s="27">
        <v>2112</v>
      </c>
      <c r="B99" s="23" t="s">
        <v>523</v>
      </c>
      <c r="C99" s="28">
        <v>0</v>
      </c>
      <c r="D99" s="28">
        <v>0</v>
      </c>
    </row>
    <row r="100" spans="1:4" x14ac:dyDescent="0.2">
      <c r="A100" s="27">
        <v>2112</v>
      </c>
      <c r="B100" s="23" t="s">
        <v>524</v>
      </c>
      <c r="C100" s="28">
        <v>0</v>
      </c>
      <c r="D100" s="28">
        <v>0</v>
      </c>
    </row>
    <row r="101" spans="1:4" x14ac:dyDescent="0.2">
      <c r="A101" s="27">
        <v>2115</v>
      </c>
      <c r="B101" s="23" t="s">
        <v>525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0</v>
      </c>
    </row>
    <row r="103" spans="1:4" x14ac:dyDescent="0.2">
      <c r="A103" s="27"/>
      <c r="B103" s="85" t="s">
        <v>527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540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541</v>
      </c>
      <c r="C105" s="109">
        <v>0</v>
      </c>
      <c r="D105" s="109">
        <v>0</v>
      </c>
    </row>
    <row r="106" spans="1:4" x14ac:dyDescent="0.2">
      <c r="A106" s="103"/>
      <c r="B106" s="108" t="s">
        <v>542</v>
      </c>
      <c r="C106" s="109">
        <v>0</v>
      </c>
      <c r="D106" s="109">
        <v>0</v>
      </c>
    </row>
    <row r="107" spans="1:4" x14ac:dyDescent="0.2">
      <c r="A107" s="103"/>
      <c r="B107" s="108" t="s">
        <v>543</v>
      </c>
      <c r="C107" s="109">
        <v>0</v>
      </c>
      <c r="D107" s="109">
        <v>0</v>
      </c>
    </row>
    <row r="108" spans="1:4" x14ac:dyDescent="0.2">
      <c r="A108" s="103"/>
      <c r="B108" s="108" t="s">
        <v>544</v>
      </c>
      <c r="C108" s="109">
        <v>0</v>
      </c>
      <c r="D108" s="109">
        <v>0</v>
      </c>
    </row>
    <row r="109" spans="1:4" x14ac:dyDescent="0.2">
      <c r="A109" s="103"/>
      <c r="B109" s="110" t="s">
        <v>545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172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546</v>
      </c>
      <c r="C111" s="109">
        <v>0</v>
      </c>
      <c r="D111" s="109">
        <v>0</v>
      </c>
    </row>
    <row r="112" spans="1:4" x14ac:dyDescent="0.2">
      <c r="A112" s="103"/>
      <c r="B112" s="110" t="s">
        <v>547</v>
      </c>
      <c r="C112" s="102">
        <f>+C113+C135</f>
        <v>137933.69999999998</v>
      </c>
      <c r="D112" s="102">
        <f>+D113+D135</f>
        <v>71403.649999999994</v>
      </c>
    </row>
    <row r="113" spans="1:4" x14ac:dyDescent="0.2">
      <c r="A113" s="100">
        <v>4300</v>
      </c>
      <c r="B113" s="106" t="s">
        <v>595</v>
      </c>
      <c r="C113" s="107">
        <f>C127+C114+C117+C123+C125</f>
        <v>137933.84</v>
      </c>
      <c r="D113" s="111">
        <f>D127+D114+D117+D123+D125</f>
        <v>0</v>
      </c>
    </row>
    <row r="114" spans="1:4" x14ac:dyDescent="0.2">
      <c r="A114" s="100">
        <v>4310</v>
      </c>
      <c r="B114" s="106" t="s">
        <v>260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429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261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262</v>
      </c>
      <c r="C117" s="107">
        <f>SUM(C118:C122)</f>
        <v>137933.84</v>
      </c>
      <c r="D117" s="107">
        <f>SUM(D118:D122)</f>
        <v>0</v>
      </c>
    </row>
    <row r="118" spans="1:4" x14ac:dyDescent="0.2">
      <c r="A118" s="103">
        <v>4321</v>
      </c>
      <c r="B118" s="108" t="s">
        <v>263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264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265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266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267</v>
      </c>
      <c r="C122" s="109">
        <v>137933.84</v>
      </c>
      <c r="D122" s="152">
        <v>0</v>
      </c>
    </row>
    <row r="123" spans="1:4" x14ac:dyDescent="0.2">
      <c r="A123" s="100">
        <v>4330</v>
      </c>
      <c r="B123" s="106" t="s">
        <v>268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268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269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269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270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271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430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272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273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274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431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270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528</v>
      </c>
      <c r="C135" s="84">
        <f>SUM(C136:C144)</f>
        <v>-0.14000000000000001</v>
      </c>
      <c r="D135" s="84">
        <f>SUM(D136:D144)</f>
        <v>71403.649999999994</v>
      </c>
    </row>
    <row r="136" spans="1:4" x14ac:dyDescent="0.2">
      <c r="A136" s="27">
        <v>1124</v>
      </c>
      <c r="B136" s="89" t="s">
        <v>529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530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531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532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533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534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535</v>
      </c>
      <c r="C142" s="28">
        <v>-0.14000000000000001</v>
      </c>
      <c r="D142" s="28">
        <v>71403.649999999994</v>
      </c>
    </row>
    <row r="143" spans="1:4" x14ac:dyDescent="0.2">
      <c r="A143" s="27">
        <v>1122</v>
      </c>
      <c r="B143" s="89" t="s">
        <v>536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537</v>
      </c>
      <c r="C144" s="28">
        <v>0</v>
      </c>
      <c r="D144" s="28">
        <v>0</v>
      </c>
    </row>
    <row r="145" spans="1:4" x14ac:dyDescent="0.2">
      <c r="A145" s="27"/>
      <c r="B145" s="91" t="s">
        <v>538</v>
      </c>
      <c r="C145" s="84">
        <f>C48+C49+C103-C109-C112</f>
        <v>6292241.2699999996</v>
      </c>
      <c r="D145" s="84">
        <f>D48+D49+D103-D109-D112</f>
        <v>8538945.0299999993</v>
      </c>
    </row>
    <row r="147" spans="1:4" x14ac:dyDescent="0.2">
      <c r="B147" s="199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31496062992125984" right="0.31496062992125984" top="0.35433070866141736" bottom="0.74803149606299213" header="0.31496062992125984" footer="0.31496062992125984"/>
  <pageSetup scale="88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3"/>
  <sheetViews>
    <sheetView showGridLines="0" workbookViewId="0">
      <selection activeCell="B23" sqref="B23"/>
    </sheetView>
  </sheetViews>
  <sheetFormatPr baseColWidth="10" defaultColWidth="11.42578125" defaultRowHeight="11.25" x14ac:dyDescent="0.2"/>
  <cols>
    <col min="1" max="1" width="3.28515625" style="31" customWidth="1"/>
    <col min="2" max="2" width="66.5703125" style="31" customWidth="1"/>
    <col min="3" max="3" width="21.28515625" style="31" customWidth="1"/>
    <col min="4" max="16384" width="11.42578125" style="31"/>
  </cols>
  <sheetData>
    <row r="1" spans="1:3" s="30" customFormat="1" ht="18" customHeight="1" x14ac:dyDescent="0.25">
      <c r="A1" s="176" t="s">
        <v>600</v>
      </c>
      <c r="B1" s="177"/>
      <c r="C1" s="178"/>
    </row>
    <row r="2" spans="1:3" s="30" customFormat="1" ht="18" customHeight="1" x14ac:dyDescent="0.25">
      <c r="A2" s="179" t="s">
        <v>505</v>
      </c>
      <c r="B2" s="180"/>
      <c r="C2" s="181"/>
    </row>
    <row r="3" spans="1:3" s="30" customFormat="1" ht="18" customHeight="1" x14ac:dyDescent="0.25">
      <c r="A3" s="179" t="s">
        <v>601</v>
      </c>
      <c r="B3" s="180"/>
      <c r="C3" s="181"/>
    </row>
    <row r="4" spans="1:3" s="32" customFormat="1" ht="18" customHeight="1" x14ac:dyDescent="0.2">
      <c r="A4" s="182" t="s">
        <v>506</v>
      </c>
      <c r="B4" s="183"/>
      <c r="C4" s="184"/>
    </row>
    <row r="5" spans="1:3" s="32" customFormat="1" ht="18" customHeight="1" x14ac:dyDescent="0.2">
      <c r="A5" s="185" t="s">
        <v>405</v>
      </c>
      <c r="B5" s="186"/>
      <c r="C5" s="147">
        <v>2024</v>
      </c>
    </row>
    <row r="6" spans="1:3" x14ac:dyDescent="0.2">
      <c r="A6" s="47" t="s">
        <v>434</v>
      </c>
      <c r="B6" s="47"/>
      <c r="C6" s="92">
        <v>60673489.950000003</v>
      </c>
    </row>
    <row r="7" spans="1:3" x14ac:dyDescent="0.2">
      <c r="A7" s="48"/>
      <c r="B7" s="49"/>
      <c r="C7" s="50"/>
    </row>
    <row r="8" spans="1:3" x14ac:dyDescent="0.2">
      <c r="A8" s="57" t="s">
        <v>435</v>
      </c>
      <c r="B8" s="57"/>
      <c r="C8" s="93">
        <f>SUM(C9:C14)</f>
        <v>137933.84</v>
      </c>
    </row>
    <row r="9" spans="1:3" x14ac:dyDescent="0.2">
      <c r="A9" s="64" t="s">
        <v>436</v>
      </c>
      <c r="B9" s="63" t="s">
        <v>260</v>
      </c>
      <c r="C9" s="94">
        <v>0</v>
      </c>
    </row>
    <row r="10" spans="1:3" x14ac:dyDescent="0.2">
      <c r="A10" s="51" t="s">
        <v>437</v>
      </c>
      <c r="B10" s="52" t="s">
        <v>446</v>
      </c>
      <c r="C10" s="94">
        <v>137933.84</v>
      </c>
    </row>
    <row r="11" spans="1:3" x14ac:dyDescent="0.2">
      <c r="A11" s="51" t="s">
        <v>438</v>
      </c>
      <c r="B11" s="52" t="s">
        <v>268</v>
      </c>
      <c r="C11" s="94">
        <v>0</v>
      </c>
    </row>
    <row r="12" spans="1:3" x14ac:dyDescent="0.2">
      <c r="A12" s="51" t="s">
        <v>439</v>
      </c>
      <c r="B12" s="52" t="s">
        <v>269</v>
      </c>
      <c r="C12" s="94">
        <v>0</v>
      </c>
    </row>
    <row r="13" spans="1:3" x14ac:dyDescent="0.2">
      <c r="A13" s="51" t="s">
        <v>440</v>
      </c>
      <c r="B13" s="52" t="s">
        <v>270</v>
      </c>
      <c r="C13" s="94">
        <v>0</v>
      </c>
    </row>
    <row r="14" spans="1:3" x14ac:dyDescent="0.2">
      <c r="A14" s="53" t="s">
        <v>441</v>
      </c>
      <c r="B14" s="54" t="s">
        <v>442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597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445</v>
      </c>
      <c r="C17" s="94">
        <v>0</v>
      </c>
    </row>
    <row r="18" spans="1:3" x14ac:dyDescent="0.2">
      <c r="A18" s="59">
        <v>3.2</v>
      </c>
      <c r="B18" s="52" t="s">
        <v>443</v>
      </c>
      <c r="C18" s="94">
        <v>0</v>
      </c>
    </row>
    <row r="19" spans="1:3" x14ac:dyDescent="0.2">
      <c r="A19" s="59">
        <v>3.3</v>
      </c>
      <c r="B19" s="54" t="s">
        <v>444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548</v>
      </c>
      <c r="B21" s="62"/>
      <c r="C21" s="92">
        <f>C6+C8-C16</f>
        <v>60811423.790000007</v>
      </c>
    </row>
    <row r="23" spans="1:3" x14ac:dyDescent="0.2">
      <c r="B23" s="163" t="s">
        <v>517</v>
      </c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.31496062992125984" footer="0.31496062992125984"/>
  <pageSetup scale="99"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showGridLines="0" workbookViewId="0">
      <selection activeCell="D20" sqref="D20"/>
    </sheetView>
  </sheetViews>
  <sheetFormatPr baseColWidth="10" defaultColWidth="11.42578125" defaultRowHeight="11.25" x14ac:dyDescent="0.2"/>
  <cols>
    <col min="1" max="1" width="3.7109375" style="31" customWidth="1"/>
    <col min="2" max="2" width="65.85546875" style="31" customWidth="1"/>
    <col min="3" max="3" width="21.5703125" style="31" customWidth="1"/>
    <col min="4" max="4" width="12" style="31" bestFit="1" customWidth="1"/>
    <col min="5" max="16384" width="11.42578125" style="31"/>
  </cols>
  <sheetData>
    <row r="1" spans="1:3" s="33" customFormat="1" ht="18.95" customHeight="1" x14ac:dyDescent="0.25">
      <c r="A1" s="187" t="s">
        <v>600</v>
      </c>
      <c r="B1" s="188"/>
      <c r="C1" s="189"/>
    </row>
    <row r="2" spans="1:3" s="33" customFormat="1" ht="18.95" customHeight="1" x14ac:dyDescent="0.25">
      <c r="A2" s="190" t="s">
        <v>507</v>
      </c>
      <c r="B2" s="191"/>
      <c r="C2" s="192"/>
    </row>
    <row r="3" spans="1:3" s="33" customFormat="1" ht="18.95" customHeight="1" x14ac:dyDescent="0.25">
      <c r="A3" s="190" t="s">
        <v>601</v>
      </c>
      <c r="B3" s="191"/>
      <c r="C3" s="192"/>
    </row>
    <row r="4" spans="1:3" x14ac:dyDescent="0.2">
      <c r="A4" s="182" t="s">
        <v>506</v>
      </c>
      <c r="B4" s="183"/>
      <c r="C4" s="184"/>
    </row>
    <row r="5" spans="1:3" ht="22.15" customHeight="1" x14ac:dyDescent="0.2">
      <c r="A5" s="193" t="s">
        <v>405</v>
      </c>
      <c r="B5" s="194"/>
      <c r="C5" s="147">
        <v>2024</v>
      </c>
    </row>
    <row r="6" spans="1:3" x14ac:dyDescent="0.2">
      <c r="A6" s="72" t="s">
        <v>447</v>
      </c>
      <c r="B6" s="47"/>
      <c r="C6" s="96">
        <v>57403163.530000001</v>
      </c>
    </row>
    <row r="7" spans="1:3" x14ac:dyDescent="0.2">
      <c r="A7" s="66"/>
      <c r="B7" s="49"/>
      <c r="C7" s="67"/>
    </row>
    <row r="8" spans="1:3" x14ac:dyDescent="0.2">
      <c r="A8" s="57" t="s">
        <v>448</v>
      </c>
      <c r="B8" s="68"/>
      <c r="C8" s="93">
        <f>SUM(C9:C29)</f>
        <v>5054456.87</v>
      </c>
    </row>
    <row r="9" spans="1:3" x14ac:dyDescent="0.2">
      <c r="A9" s="82">
        <v>2.1</v>
      </c>
      <c r="B9" s="73" t="s">
        <v>288</v>
      </c>
      <c r="C9" s="97">
        <v>0</v>
      </c>
    </row>
    <row r="10" spans="1:3" x14ac:dyDescent="0.2">
      <c r="A10" s="82">
        <v>2.2000000000000002</v>
      </c>
      <c r="B10" s="73" t="s">
        <v>285</v>
      </c>
      <c r="C10" s="97">
        <v>2752802.94</v>
      </c>
    </row>
    <row r="11" spans="1:3" x14ac:dyDescent="0.2">
      <c r="A11" s="78">
        <v>2.2999999999999998</v>
      </c>
      <c r="B11" s="65" t="s">
        <v>157</v>
      </c>
      <c r="C11" s="97">
        <v>526215.04</v>
      </c>
    </row>
    <row r="12" spans="1:3" x14ac:dyDescent="0.2">
      <c r="A12" s="78">
        <v>2.4</v>
      </c>
      <c r="B12" s="65" t="s">
        <v>158</v>
      </c>
      <c r="C12" s="97">
        <v>0</v>
      </c>
    </row>
    <row r="13" spans="1:3" x14ac:dyDescent="0.2">
      <c r="A13" s="78">
        <v>2.5</v>
      </c>
      <c r="B13" s="65" t="s">
        <v>159</v>
      </c>
      <c r="C13" s="97">
        <v>0</v>
      </c>
    </row>
    <row r="14" spans="1:3" x14ac:dyDescent="0.2">
      <c r="A14" s="78">
        <v>2.6</v>
      </c>
      <c r="B14" s="65" t="s">
        <v>160</v>
      </c>
      <c r="C14" s="97">
        <v>0</v>
      </c>
    </row>
    <row r="15" spans="1:3" x14ac:dyDescent="0.2">
      <c r="A15" s="78">
        <v>2.7</v>
      </c>
      <c r="B15" s="65" t="s">
        <v>161</v>
      </c>
      <c r="C15" s="97">
        <v>0</v>
      </c>
    </row>
    <row r="16" spans="1:3" x14ac:dyDescent="0.2">
      <c r="A16" s="78">
        <v>2.8</v>
      </c>
      <c r="B16" s="65" t="s">
        <v>162</v>
      </c>
      <c r="C16" s="97">
        <v>1713438.89</v>
      </c>
    </row>
    <row r="17" spans="1:3" x14ac:dyDescent="0.2">
      <c r="A17" s="78">
        <v>2.9</v>
      </c>
      <c r="B17" s="65" t="s">
        <v>164</v>
      </c>
      <c r="C17" s="97">
        <v>0</v>
      </c>
    </row>
    <row r="18" spans="1:3" x14ac:dyDescent="0.2">
      <c r="A18" s="78" t="s">
        <v>449</v>
      </c>
      <c r="B18" s="65" t="s">
        <v>450</v>
      </c>
      <c r="C18" s="97">
        <v>0</v>
      </c>
    </row>
    <row r="19" spans="1:3" x14ac:dyDescent="0.2">
      <c r="A19" s="78" t="s">
        <v>475</v>
      </c>
      <c r="B19" s="65" t="s">
        <v>166</v>
      </c>
      <c r="C19" s="97">
        <v>0</v>
      </c>
    </row>
    <row r="20" spans="1:3" x14ac:dyDescent="0.2">
      <c r="A20" s="78" t="s">
        <v>476</v>
      </c>
      <c r="B20" s="65" t="s">
        <v>451</v>
      </c>
      <c r="C20" s="97">
        <v>0</v>
      </c>
    </row>
    <row r="21" spans="1:3" x14ac:dyDescent="0.2">
      <c r="A21" s="78" t="s">
        <v>477</v>
      </c>
      <c r="B21" s="65" t="s">
        <v>452</v>
      </c>
      <c r="C21" s="97">
        <v>0</v>
      </c>
    </row>
    <row r="22" spans="1:3" x14ac:dyDescent="0.2">
      <c r="A22" s="78" t="s">
        <v>478</v>
      </c>
      <c r="B22" s="65" t="s">
        <v>453</v>
      </c>
      <c r="C22" s="97">
        <v>0</v>
      </c>
    </row>
    <row r="23" spans="1:3" x14ac:dyDescent="0.2">
      <c r="A23" s="78" t="s">
        <v>454</v>
      </c>
      <c r="B23" s="65" t="s">
        <v>455</v>
      </c>
      <c r="C23" s="97">
        <v>0</v>
      </c>
    </row>
    <row r="24" spans="1:3" x14ac:dyDescent="0.2">
      <c r="A24" s="78" t="s">
        <v>456</v>
      </c>
      <c r="B24" s="65" t="s">
        <v>457</v>
      </c>
      <c r="C24" s="97">
        <v>0</v>
      </c>
    </row>
    <row r="25" spans="1:3" x14ac:dyDescent="0.2">
      <c r="A25" s="78" t="s">
        <v>458</v>
      </c>
      <c r="B25" s="65" t="s">
        <v>459</v>
      </c>
      <c r="C25" s="97">
        <v>0</v>
      </c>
    </row>
    <row r="26" spans="1:3" x14ac:dyDescent="0.2">
      <c r="A26" s="78" t="s">
        <v>460</v>
      </c>
      <c r="B26" s="65" t="s">
        <v>461</v>
      </c>
      <c r="C26" s="97">
        <v>0</v>
      </c>
    </row>
    <row r="27" spans="1:3" x14ac:dyDescent="0.2">
      <c r="A27" s="78" t="s">
        <v>462</v>
      </c>
      <c r="B27" s="65" t="s">
        <v>463</v>
      </c>
      <c r="C27" s="97">
        <v>0</v>
      </c>
    </row>
    <row r="28" spans="1:3" x14ac:dyDescent="0.2">
      <c r="A28" s="78" t="s">
        <v>464</v>
      </c>
      <c r="B28" s="65" t="s">
        <v>465</v>
      </c>
      <c r="C28" s="97">
        <v>0</v>
      </c>
    </row>
    <row r="29" spans="1:3" x14ac:dyDescent="0.2">
      <c r="A29" s="78" t="s">
        <v>466</v>
      </c>
      <c r="B29" s="73" t="s">
        <v>467</v>
      </c>
      <c r="C29" s="97">
        <v>62000</v>
      </c>
    </row>
    <row r="30" spans="1:3" x14ac:dyDescent="0.2">
      <c r="A30" s="79"/>
      <c r="B30" s="74"/>
      <c r="C30" s="75"/>
    </row>
    <row r="31" spans="1:3" x14ac:dyDescent="0.2">
      <c r="A31" s="76" t="s">
        <v>468</v>
      </c>
      <c r="B31" s="77"/>
      <c r="C31" s="98">
        <f>SUM(C32:C38)</f>
        <v>5235448.17</v>
      </c>
    </row>
    <row r="32" spans="1:3" x14ac:dyDescent="0.2">
      <c r="A32" s="78" t="s">
        <v>469</v>
      </c>
      <c r="B32" s="65" t="s">
        <v>357</v>
      </c>
      <c r="C32" s="97">
        <v>2602111.21</v>
      </c>
    </row>
    <row r="33" spans="1:5" x14ac:dyDescent="0.2">
      <c r="A33" s="78" t="s">
        <v>470</v>
      </c>
      <c r="B33" s="65" t="s">
        <v>40</v>
      </c>
      <c r="C33" s="97">
        <v>0</v>
      </c>
    </row>
    <row r="34" spans="1:5" x14ac:dyDescent="0.2">
      <c r="A34" s="78" t="s">
        <v>471</v>
      </c>
      <c r="B34" s="65" t="s">
        <v>367</v>
      </c>
      <c r="C34" s="97">
        <v>600794.96</v>
      </c>
    </row>
    <row r="35" spans="1:5" x14ac:dyDescent="0.2">
      <c r="A35" s="78" t="s">
        <v>472</v>
      </c>
      <c r="B35" s="65" t="s">
        <v>373</v>
      </c>
      <c r="C35" s="97">
        <v>0</v>
      </c>
    </row>
    <row r="36" spans="1:5" x14ac:dyDescent="0.2">
      <c r="A36" s="78" t="s">
        <v>473</v>
      </c>
      <c r="B36" s="65" t="s">
        <v>381</v>
      </c>
      <c r="C36" s="97">
        <v>0</v>
      </c>
    </row>
    <row r="37" spans="1:5" x14ac:dyDescent="0.2">
      <c r="A37" s="78" t="s">
        <v>550</v>
      </c>
      <c r="B37" s="65" t="s">
        <v>598</v>
      </c>
      <c r="C37" s="97">
        <v>2032542</v>
      </c>
    </row>
    <row r="38" spans="1:5" x14ac:dyDescent="0.2">
      <c r="A38" s="78" t="s">
        <v>551</v>
      </c>
      <c r="B38" s="73" t="s">
        <v>474</v>
      </c>
      <c r="C38" s="99">
        <v>0</v>
      </c>
    </row>
    <row r="39" spans="1:5" x14ac:dyDescent="0.2">
      <c r="A39" s="66"/>
      <c r="B39" s="69"/>
      <c r="C39" s="70"/>
    </row>
    <row r="40" spans="1:5" x14ac:dyDescent="0.2">
      <c r="A40" s="71" t="s">
        <v>549</v>
      </c>
      <c r="B40" s="47"/>
      <c r="C40" s="92">
        <f>C6-C8+C31</f>
        <v>57584154.830000006</v>
      </c>
      <c r="D40" s="162"/>
      <c r="E40" s="161"/>
    </row>
    <row r="42" spans="1:5" x14ac:dyDescent="0.2">
      <c r="B42" s="163" t="s">
        <v>517</v>
      </c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.31496062992125984" footer="0.31496062992125984"/>
  <pageSetup scale="9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tabSelected="1" topLeftCell="A15" workbookViewId="0">
      <selection activeCell="E27" sqref="E27"/>
    </sheetView>
  </sheetViews>
  <sheetFormatPr baseColWidth="10" defaultColWidth="9.140625" defaultRowHeight="11.25" x14ac:dyDescent="0.2"/>
  <cols>
    <col min="1" max="1" width="10" style="23" customWidth="1"/>
    <col min="2" max="2" width="66.85546875" style="23" customWidth="1"/>
    <col min="3" max="3" width="17.42578125" style="23" bestFit="1" customWidth="1"/>
    <col min="4" max="4" width="16.7109375" style="23" customWidth="1"/>
    <col min="5" max="5" width="17.140625" style="23" customWidth="1"/>
    <col min="6" max="6" width="14" style="23" customWidth="1"/>
    <col min="7" max="7" width="17" style="23" customWidth="1"/>
    <col min="8" max="8" width="13.42578125" style="23" customWidth="1"/>
    <col min="9" max="9" width="13.140625" style="23" customWidth="1"/>
    <col min="10" max="10" width="14.28515625" style="23" customWidth="1"/>
    <col min="11" max="16384" width="9.140625" style="23"/>
  </cols>
  <sheetData>
    <row r="1" spans="1:10" ht="18.95" customHeight="1" x14ac:dyDescent="0.2">
      <c r="A1" s="175" t="s">
        <v>600</v>
      </c>
      <c r="B1" s="196"/>
      <c r="C1" s="196"/>
      <c r="D1" s="196"/>
      <c r="E1" s="196"/>
      <c r="F1" s="196"/>
      <c r="G1" s="21" t="s">
        <v>497</v>
      </c>
      <c r="H1" s="22">
        <v>2024</v>
      </c>
    </row>
    <row r="2" spans="1:10" ht="18.95" customHeight="1" x14ac:dyDescent="0.2">
      <c r="A2" s="175" t="s">
        <v>508</v>
      </c>
      <c r="B2" s="196"/>
      <c r="C2" s="196"/>
      <c r="D2" s="196"/>
      <c r="E2" s="196"/>
      <c r="F2" s="196"/>
      <c r="G2" s="21" t="s">
        <v>498</v>
      </c>
      <c r="H2" s="22" t="s">
        <v>500</v>
      </c>
    </row>
    <row r="3" spans="1:10" ht="18.95" customHeight="1" x14ac:dyDescent="0.2">
      <c r="A3" s="197" t="s">
        <v>601</v>
      </c>
      <c r="B3" s="198"/>
      <c r="C3" s="198"/>
      <c r="D3" s="198"/>
      <c r="E3" s="198"/>
      <c r="F3" s="198"/>
      <c r="G3" s="21" t="s">
        <v>499</v>
      </c>
      <c r="H3" s="22">
        <v>4</v>
      </c>
    </row>
    <row r="4" spans="1:10" x14ac:dyDescent="0.2">
      <c r="A4" s="197" t="str">
        <f>'Notas a los Edos Financieros'!A4</f>
        <v>(Cifras en Pesos)</v>
      </c>
      <c r="B4" s="198"/>
      <c r="C4" s="198"/>
      <c r="D4" s="198"/>
      <c r="E4" s="198"/>
      <c r="F4" s="198"/>
      <c r="G4" s="146"/>
      <c r="H4" s="146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602</v>
      </c>
    </row>
    <row r="38" spans="1:6" x14ac:dyDescent="0.2">
      <c r="C38" s="28"/>
      <c r="D38" s="28"/>
      <c r="E38" s="28"/>
      <c r="F38" s="28"/>
    </row>
    <row r="39" spans="1:6" x14ac:dyDescent="0.2">
      <c r="B39" s="195" t="s">
        <v>552</v>
      </c>
      <c r="C39" s="195"/>
      <c r="D39" s="28"/>
      <c r="E39" s="28"/>
      <c r="F39" s="28"/>
    </row>
    <row r="40" spans="1:6" x14ac:dyDescent="0.2">
      <c r="B40" s="142" t="s">
        <v>405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60738900.57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10018989.380000001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-10084400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0.14000000000000001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-60673490.090000004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5" t="s">
        <v>553</v>
      </c>
      <c r="C48" s="195"/>
    </row>
    <row r="49" spans="1:3" x14ac:dyDescent="0.2">
      <c r="B49" s="149" t="s">
        <v>405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-60738900.57</v>
      </c>
    </row>
    <row r="51" spans="1:3" x14ac:dyDescent="0.2">
      <c r="A51" s="23">
        <v>8220</v>
      </c>
      <c r="B51" s="112" t="s">
        <v>46</v>
      </c>
      <c r="C51" s="114">
        <v>9090333.5299999993</v>
      </c>
    </row>
    <row r="52" spans="1:3" x14ac:dyDescent="0.2">
      <c r="A52" s="23">
        <v>8230</v>
      </c>
      <c r="B52" s="112" t="s">
        <v>599</v>
      </c>
      <c r="C52" s="114">
        <v>-5754596.4900000002</v>
      </c>
    </row>
    <row r="53" spans="1:3" x14ac:dyDescent="0.2">
      <c r="A53" s="23">
        <v>8240</v>
      </c>
      <c r="B53" s="112" t="s">
        <v>45</v>
      </c>
      <c r="C53" s="114">
        <v>0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0</v>
      </c>
    </row>
    <row r="56" spans="1:3" x14ac:dyDescent="0.2">
      <c r="A56" s="23">
        <v>8270</v>
      </c>
      <c r="B56" s="112" t="s">
        <v>42</v>
      </c>
      <c r="C56" s="114">
        <v>57403163.530000001</v>
      </c>
    </row>
    <row r="58" spans="1:3" x14ac:dyDescent="0.2">
      <c r="B58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31496062992125984" right="0.31496062992125984" top="0.35433070866141736" bottom="0.55118110236220474" header="0.31496062992125984" footer="0.31496062992125984"/>
  <pageSetup scale="6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Tere</cp:lastModifiedBy>
  <cp:lastPrinted>2025-01-29T16:25:40Z</cp:lastPrinted>
  <dcterms:created xsi:type="dcterms:W3CDTF">2012-12-11T20:36:24Z</dcterms:created>
  <dcterms:modified xsi:type="dcterms:W3CDTF">2025-01-29T16:26:01Z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