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formatos siret\4TO TRIMESTRE\"/>
    </mc:Choice>
  </mc:AlternateContent>
  <bookViews>
    <workbookView xWindow="0" yWindow="0" windowWidth="19200" windowHeight="6315" firstSheet="1" activeTab="18"/>
  </bookViews>
  <sheets>
    <sheet name="REV" sheetId="1" r:id="rId1"/>
    <sheet name="REV Det" sheetId="13" r:id="rId2"/>
    <sheet name="Rev Det P" sheetId="14" r:id="rId3"/>
    <sheet name="ACT" sheetId="3" r:id="rId4"/>
    <sheet name="ESF" sheetId="4" r:id="rId5"/>
    <sheet name="VHP" sheetId="5" r:id="rId6"/>
    <sheet name="CSF" sheetId="6" r:id="rId7"/>
    <sheet name="EFE" sheetId="7" r:id="rId8"/>
    <sheet name="EAA" sheetId="8" r:id="rId9"/>
    <sheet name="ADP" sheetId="9" r:id="rId10"/>
    <sheet name="EAI" sheetId="15" r:id="rId11"/>
    <sheet name="CA" sheetId="16" r:id="rId12"/>
    <sheet name="CTG" sheetId="17" r:id="rId13"/>
    <sheet name="COG" sheetId="18" r:id="rId14"/>
    <sheet name="CFG" sheetId="19" r:id="rId15"/>
    <sheet name="ENT" sheetId="20" r:id="rId16"/>
    <sheet name="IND" sheetId="21" r:id="rId17"/>
    <sheet name="GCP" sheetId="22" r:id="rId18"/>
    <sheet name="Memoria" sheetId="23" r:id="rId19"/>
    <sheet name="IPF" sheetId="24" r:id="rId20"/>
  </sheets>
  <definedNames>
    <definedName name="_xlnm._FilterDatabase" localSheetId="3" hidden="1">ACT!#REF!</definedName>
    <definedName name="_xlnm._FilterDatabase" localSheetId="9" hidden="1">ADP!$A$2:$E$34</definedName>
    <definedName name="_xlnm._FilterDatabase" localSheetId="14" hidden="1">CFG!$A$3:$G$39</definedName>
    <definedName name="_xlnm._FilterDatabase" localSheetId="6" hidden="1">CSF!$A$2:$C$59</definedName>
    <definedName name="_xlnm._FilterDatabase" localSheetId="8" hidden="1">EAA!$A$2:$F$21</definedName>
    <definedName name="_xlnm._FilterDatabase" localSheetId="10" hidden="1">EAI!#REF!</definedName>
    <definedName name="_xlnm._FilterDatabase" localSheetId="7" hidden="1">EFE!#REF!</definedName>
    <definedName name="_xlnm._FilterDatabase" localSheetId="4" hidden="1">ESF!$A$2:$F$49</definedName>
    <definedName name="_xlnm._FilterDatabase" localSheetId="0" hidden="1">REV!$E$6:$E$55</definedName>
    <definedName name="_xlnm._FilterDatabase" localSheetId="5" hidden="1">VHP!$A$2:$F$38</definedName>
    <definedName name="_xlnm.Print_Area" localSheetId="3">ACT!$A$1:$C$79</definedName>
    <definedName name="_xlnm.Print_Area" localSheetId="9">ADP!$A$1:$E$47</definedName>
    <definedName name="_xlnm.Print_Area" localSheetId="6">CSF!$A$1:$C$72</definedName>
    <definedName name="_xlnm.Print_Area" localSheetId="8">EAA!$A$1:$F$33</definedName>
    <definedName name="_xlnm.Print_Area" localSheetId="10">EAI!$A$1:$G$46</definedName>
    <definedName name="_xlnm.Print_Area" localSheetId="4">ESF!$A$1:$F$61</definedName>
    <definedName name="_xlnm.Print_Area" localSheetId="5">VHP!$A$1:$F$50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23" l="1"/>
  <c r="H41" i="14" l="1"/>
  <c r="H29" i="14"/>
  <c r="H24" i="14"/>
  <c r="H19" i="14"/>
  <c r="H14" i="14"/>
  <c r="E24" i="9" l="1"/>
  <c r="D24" i="9"/>
  <c r="E19" i="9"/>
  <c r="D19" i="9"/>
  <c r="E10" i="9"/>
  <c r="D10" i="9"/>
  <c r="E5" i="9"/>
  <c r="D5" i="9"/>
  <c r="E21" i="8"/>
  <c r="F21" i="8" s="1"/>
  <c r="E20" i="8"/>
  <c r="F20" i="8" s="1"/>
  <c r="E19" i="8"/>
  <c r="F19" i="8" s="1"/>
  <c r="E18" i="8"/>
  <c r="F18" i="8" s="1"/>
  <c r="E17" i="8"/>
  <c r="F17" i="8" s="1"/>
  <c r="E16" i="8"/>
  <c r="E15" i="8"/>
  <c r="F15" i="8" s="1"/>
  <c r="E14" i="8"/>
  <c r="F14" i="8" s="1"/>
  <c r="E13" i="8"/>
  <c r="F13" i="8" s="1"/>
  <c r="D12" i="8"/>
  <c r="C12" i="8"/>
  <c r="B12" i="8"/>
  <c r="E11" i="8"/>
  <c r="F11" i="8" s="1"/>
  <c r="E10" i="8"/>
  <c r="F10" i="8" s="1"/>
  <c r="E9" i="8"/>
  <c r="F9" i="8" s="1"/>
  <c r="E8" i="8"/>
  <c r="F8" i="8" s="1"/>
  <c r="E7" i="8"/>
  <c r="F7" i="8" s="1"/>
  <c r="E6" i="8"/>
  <c r="E5" i="8"/>
  <c r="F5" i="8" s="1"/>
  <c r="D4" i="8"/>
  <c r="C4" i="8"/>
  <c r="B4" i="8"/>
  <c r="C55" i="7"/>
  <c r="C54" i="7" s="1"/>
  <c r="B55" i="7"/>
  <c r="B54" i="7" s="1"/>
  <c r="C49" i="7"/>
  <c r="C48" i="7" s="1"/>
  <c r="B49" i="7"/>
  <c r="B48" i="7" s="1"/>
  <c r="C41" i="7"/>
  <c r="B41" i="7"/>
  <c r="B45" i="7"/>
  <c r="C4" i="7"/>
  <c r="B4" i="7"/>
  <c r="C57" i="6"/>
  <c r="B57" i="6"/>
  <c r="C50" i="6"/>
  <c r="B50" i="6"/>
  <c r="C45" i="6"/>
  <c r="C43" i="6" s="1"/>
  <c r="B45" i="6"/>
  <c r="B43" i="6"/>
  <c r="C35" i="6"/>
  <c r="B35" i="6"/>
  <c r="C25" i="6"/>
  <c r="B25" i="6"/>
  <c r="C13" i="6"/>
  <c r="B13" i="6"/>
  <c r="C4" i="6"/>
  <c r="B4" i="6"/>
  <c r="B3" i="6" s="1"/>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1" i="3"/>
  <c r="B61" i="3"/>
  <c r="C55" i="3"/>
  <c r="B55" i="3"/>
  <c r="C48" i="3"/>
  <c r="B48" i="3"/>
  <c r="C43" i="3"/>
  <c r="B43" i="3"/>
  <c r="C32" i="3"/>
  <c r="B32" i="3"/>
  <c r="C27" i="3"/>
  <c r="B27" i="3"/>
  <c r="C17" i="3"/>
  <c r="B17" i="3"/>
  <c r="C13" i="3"/>
  <c r="B13" i="3"/>
  <c r="C4" i="3"/>
  <c r="B4" i="3"/>
  <c r="C3" i="6" l="1"/>
  <c r="D38" i="5"/>
  <c r="F26" i="4"/>
  <c r="C24" i="3"/>
  <c r="B24" i="3"/>
  <c r="B28" i="4"/>
  <c r="C45" i="7"/>
  <c r="C59" i="7"/>
  <c r="B3" i="8"/>
  <c r="D16" i="9"/>
  <c r="C28" i="4"/>
  <c r="C3" i="8"/>
  <c r="E30" i="9"/>
  <c r="E12" i="8"/>
  <c r="B24" i="6"/>
  <c r="E16" i="9"/>
  <c r="C24" i="6"/>
  <c r="D30" i="9"/>
  <c r="E20" i="5"/>
  <c r="E38" i="5" s="1"/>
  <c r="F9" i="5"/>
  <c r="B64" i="3"/>
  <c r="D3" i="8"/>
  <c r="F27" i="5"/>
  <c r="B59" i="7"/>
  <c r="B61" i="7" s="1"/>
  <c r="C64" i="3"/>
  <c r="E46" i="4"/>
  <c r="E4" i="8"/>
  <c r="F46" i="4"/>
  <c r="E26" i="4"/>
  <c r="F116" i="13" s="1"/>
  <c r="F16" i="8"/>
  <c r="F12" i="8" s="1"/>
  <c r="F6" i="8"/>
  <c r="F4" i="8" s="1"/>
  <c r="F4" i="5"/>
  <c r="C20" i="5"/>
  <c r="D3" i="9" l="1"/>
  <c r="D34" i="9" s="1"/>
  <c r="C61" i="7"/>
  <c r="F48" i="4"/>
  <c r="E48" i="4"/>
  <c r="C66" i="3"/>
  <c r="B66" i="3"/>
  <c r="E3" i="9"/>
  <c r="E34" i="9" s="1"/>
  <c r="E3" i="8"/>
  <c r="F3" i="8"/>
  <c r="F20" i="5"/>
  <c r="F38" i="5"/>
  <c r="D23" i="20" l="1"/>
  <c r="D22" i="20"/>
  <c r="D21" i="20"/>
  <c r="D20" i="20"/>
  <c r="D19" i="20"/>
  <c r="D18" i="20"/>
  <c r="D17" i="20"/>
  <c r="D16" i="20"/>
  <c r="D15" i="20"/>
  <c r="D14" i="20"/>
  <c r="D10" i="20"/>
  <c r="D9" i="20"/>
  <c r="D8" i="20"/>
  <c r="D7" i="20"/>
  <c r="D6" i="20"/>
  <c r="D5" i="20"/>
  <c r="D4" i="20"/>
  <c r="C15" i="15" l="1"/>
  <c r="C13" i="16" l="1"/>
  <c r="B13" i="16"/>
  <c r="B6" i="22"/>
  <c r="E8" i="14" l="1"/>
  <c r="E29" i="24"/>
  <c r="H34" i="14" s="1"/>
  <c r="D29" i="24"/>
  <c r="C29" i="24"/>
  <c r="E9" i="24"/>
  <c r="D9" i="24"/>
  <c r="C9" i="24"/>
  <c r="E5" i="24"/>
  <c r="D5" i="24"/>
  <c r="C5" i="24"/>
  <c r="C49" i="23"/>
  <c r="C40"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D34" i="22"/>
  <c r="G34" i="22" s="1"/>
  <c r="D33" i="22"/>
  <c r="G33" i="22" s="1"/>
  <c r="D32" i="22"/>
  <c r="G32" i="22" s="1"/>
  <c r="D31" i="22"/>
  <c r="G31" i="22" s="1"/>
  <c r="G30" i="22" s="1"/>
  <c r="F30" i="22"/>
  <c r="E30" i="22"/>
  <c r="C30" i="22"/>
  <c r="B30" i="22"/>
  <c r="D29" i="22"/>
  <c r="G29" i="22" s="1"/>
  <c r="D28" i="22"/>
  <c r="G28" i="22" s="1"/>
  <c r="D27" i="22"/>
  <c r="G27" i="22" s="1"/>
  <c r="D26" i="22"/>
  <c r="G26" i="22" s="1"/>
  <c r="F25" i="22"/>
  <c r="E25" i="22"/>
  <c r="C25" i="22"/>
  <c r="B25" i="22"/>
  <c r="D24" i="22"/>
  <c r="G24" i="22" s="1"/>
  <c r="D23" i="22"/>
  <c r="G23" i="22" s="1"/>
  <c r="F22" i="22"/>
  <c r="E22" i="22"/>
  <c r="C22" i="22"/>
  <c r="B22" i="22"/>
  <c r="D21" i="22"/>
  <c r="G21" i="22" s="1"/>
  <c r="D20" i="22"/>
  <c r="G20" i="22" s="1"/>
  <c r="D19" i="22"/>
  <c r="G19" i="22" s="1"/>
  <c r="F18" i="22"/>
  <c r="E18" i="22"/>
  <c r="C18" i="22"/>
  <c r="B18" i="22"/>
  <c r="D17" i="22"/>
  <c r="G17" i="22" s="1"/>
  <c r="D16" i="22"/>
  <c r="G16" i="22" s="1"/>
  <c r="D15" i="22"/>
  <c r="G15" i="22" s="1"/>
  <c r="D14" i="22"/>
  <c r="G14" i="22" s="1"/>
  <c r="D13" i="22"/>
  <c r="G13" i="22" s="1"/>
  <c r="D12" i="22"/>
  <c r="D11" i="22"/>
  <c r="G11" i="22" s="1"/>
  <c r="D10" i="22"/>
  <c r="G10" i="22" s="1"/>
  <c r="F9" i="22"/>
  <c r="E9" i="22"/>
  <c r="C9" i="22"/>
  <c r="B9" i="22"/>
  <c r="D8" i="22"/>
  <c r="G8" i="22" s="1"/>
  <c r="D7" i="22"/>
  <c r="G7" i="22" s="1"/>
  <c r="F6" i="22"/>
  <c r="E6" i="22"/>
  <c r="C6" i="22"/>
  <c r="C21" i="21"/>
  <c r="B21" i="21"/>
  <c r="D24" i="20"/>
  <c r="C24" i="20"/>
  <c r="B24" i="20"/>
  <c r="D11" i="20"/>
  <c r="C11" i="20"/>
  <c r="B11" i="20"/>
  <c r="D39" i="19"/>
  <c r="G39" i="19" s="1"/>
  <c r="D38" i="19"/>
  <c r="G38" i="19" s="1"/>
  <c r="D37" i="19"/>
  <c r="G37" i="19" s="1"/>
  <c r="D36" i="19"/>
  <c r="G36" i="19" s="1"/>
  <c r="F35" i="19"/>
  <c r="E35" i="19"/>
  <c r="C35" i="19"/>
  <c r="B35" i="19"/>
  <c r="D33" i="19"/>
  <c r="G33" i="19" s="1"/>
  <c r="D32" i="19"/>
  <c r="G32" i="19" s="1"/>
  <c r="G31" i="19"/>
  <c r="D31" i="19"/>
  <c r="D30" i="19"/>
  <c r="G30" i="19" s="1"/>
  <c r="D29" i="19"/>
  <c r="G29" i="19" s="1"/>
  <c r="D28" i="19"/>
  <c r="G28" i="19" s="1"/>
  <c r="D27" i="19"/>
  <c r="G27" i="19" s="1"/>
  <c r="D26" i="19"/>
  <c r="G26" i="19" s="1"/>
  <c r="D25" i="19"/>
  <c r="G25" i="19" s="1"/>
  <c r="F24" i="19"/>
  <c r="E24" i="19"/>
  <c r="C24" i="19"/>
  <c r="B24" i="19"/>
  <c r="D22" i="19"/>
  <c r="G22" i="19" s="1"/>
  <c r="D21" i="19"/>
  <c r="G21" i="19" s="1"/>
  <c r="D20" i="19"/>
  <c r="G20" i="19" s="1"/>
  <c r="D19" i="19"/>
  <c r="G19" i="19" s="1"/>
  <c r="D18" i="19"/>
  <c r="G18" i="19" s="1"/>
  <c r="G17" i="19"/>
  <c r="D17" i="19"/>
  <c r="D16" i="19"/>
  <c r="F15" i="19"/>
  <c r="E15" i="19"/>
  <c r="C15" i="19"/>
  <c r="B15" i="19"/>
  <c r="D13" i="19"/>
  <c r="G13" i="19" s="1"/>
  <c r="D12" i="19"/>
  <c r="G12" i="19" s="1"/>
  <c r="D11" i="19"/>
  <c r="G11" i="19" s="1"/>
  <c r="D10" i="19"/>
  <c r="G10" i="19" s="1"/>
  <c r="D9" i="19"/>
  <c r="G9" i="19" s="1"/>
  <c r="D8" i="19"/>
  <c r="G8" i="19" s="1"/>
  <c r="D7" i="19"/>
  <c r="D6" i="19"/>
  <c r="G6" i="19" s="1"/>
  <c r="F5" i="19"/>
  <c r="E5" i="19"/>
  <c r="C5" i="19"/>
  <c r="B5" i="19"/>
  <c r="D75" i="18"/>
  <c r="G75" i="18" s="1"/>
  <c r="D74" i="18"/>
  <c r="G74" i="18" s="1"/>
  <c r="D73" i="18"/>
  <c r="G73" i="18" s="1"/>
  <c r="G72" i="18"/>
  <c r="D72" i="18"/>
  <c r="D71" i="18"/>
  <c r="G71" i="18" s="1"/>
  <c r="D70" i="18"/>
  <c r="G70" i="18" s="1"/>
  <c r="D69" i="18"/>
  <c r="G69" i="18" s="1"/>
  <c r="F68" i="18"/>
  <c r="E68" i="18"/>
  <c r="C68" i="18"/>
  <c r="B68" i="18"/>
  <c r="D67" i="18"/>
  <c r="G67" i="18" s="1"/>
  <c r="G66" i="18"/>
  <c r="D66" i="18"/>
  <c r="D65" i="18"/>
  <c r="G65" i="18" s="1"/>
  <c r="F64" i="18"/>
  <c r="E64" i="18"/>
  <c r="C64" i="18"/>
  <c r="B64" i="18"/>
  <c r="D63" i="18"/>
  <c r="G63" i="18" s="1"/>
  <c r="D62" i="18"/>
  <c r="G62" i="18" s="1"/>
  <c r="D61" i="18"/>
  <c r="G61" i="18" s="1"/>
  <c r="D60" i="18"/>
  <c r="G60" i="18" s="1"/>
  <c r="D59" i="18"/>
  <c r="G59" i="18" s="1"/>
  <c r="D58" i="18"/>
  <c r="G58" i="18" s="1"/>
  <c r="D57" i="18"/>
  <c r="G57" i="18" s="1"/>
  <c r="F56" i="18"/>
  <c r="E56" i="18"/>
  <c r="C56" i="18"/>
  <c r="B56" i="18"/>
  <c r="D55" i="18"/>
  <c r="G55" i="18" s="1"/>
  <c r="D54" i="18"/>
  <c r="G54" i="18" s="1"/>
  <c r="D53" i="18"/>
  <c r="G53" i="18" s="1"/>
  <c r="F52" i="18"/>
  <c r="E52" i="18"/>
  <c r="C52" i="18"/>
  <c r="B52" i="18"/>
  <c r="D51" i="18"/>
  <c r="G51" i="18" s="1"/>
  <c r="D50" i="18"/>
  <c r="G50" i="18" s="1"/>
  <c r="D49" i="18"/>
  <c r="G49" i="18" s="1"/>
  <c r="D48" i="18"/>
  <c r="G48" i="18" s="1"/>
  <c r="D47" i="18"/>
  <c r="G47" i="18" s="1"/>
  <c r="D46" i="18"/>
  <c r="G46" i="18" s="1"/>
  <c r="D45" i="18"/>
  <c r="G45" i="18" s="1"/>
  <c r="D44" i="18"/>
  <c r="G44" i="18" s="1"/>
  <c r="D43" i="18"/>
  <c r="G43" i="18" s="1"/>
  <c r="F42" i="18"/>
  <c r="E42" i="18"/>
  <c r="C42" i="18"/>
  <c r="B42" i="18"/>
  <c r="D41" i="18"/>
  <c r="G41" i="18" s="1"/>
  <c r="G40" i="18"/>
  <c r="D40" i="18"/>
  <c r="D39" i="18"/>
  <c r="G39" i="18" s="1"/>
  <c r="D38" i="18"/>
  <c r="G38" i="18" s="1"/>
  <c r="D37" i="18"/>
  <c r="G37" i="18" s="1"/>
  <c r="D36" i="18"/>
  <c r="G36" i="18" s="1"/>
  <c r="D35" i="18"/>
  <c r="G35" i="18" s="1"/>
  <c r="D34" i="18"/>
  <c r="G34" i="18" s="1"/>
  <c r="D33" i="18"/>
  <c r="G33" i="18" s="1"/>
  <c r="F32" i="18"/>
  <c r="E32" i="18"/>
  <c r="C32" i="18"/>
  <c r="B32" i="18"/>
  <c r="D31" i="18"/>
  <c r="G31" i="18" s="1"/>
  <c r="D30" i="18"/>
  <c r="G30" i="18" s="1"/>
  <c r="D29" i="18"/>
  <c r="G29" i="18" s="1"/>
  <c r="G28" i="18"/>
  <c r="D28" i="18"/>
  <c r="D27" i="18"/>
  <c r="G27" i="18" s="1"/>
  <c r="D26" i="18"/>
  <c r="G26" i="18" s="1"/>
  <c r="D25" i="18"/>
  <c r="G25" i="18" s="1"/>
  <c r="D24" i="18"/>
  <c r="G24" i="18" s="1"/>
  <c r="D23" i="18"/>
  <c r="G23" i="18" s="1"/>
  <c r="F22" i="18"/>
  <c r="E22" i="18"/>
  <c r="C22" i="18"/>
  <c r="B22" i="18"/>
  <c r="D21" i="18"/>
  <c r="G21" i="18" s="1"/>
  <c r="D20" i="18"/>
  <c r="G20" i="18" s="1"/>
  <c r="D19" i="18"/>
  <c r="G19" i="18" s="1"/>
  <c r="D18" i="18"/>
  <c r="G18" i="18" s="1"/>
  <c r="G17" i="18"/>
  <c r="D17" i="18"/>
  <c r="D16" i="18"/>
  <c r="G16" i="18" s="1"/>
  <c r="D15" i="18"/>
  <c r="G15" i="18" s="1"/>
  <c r="D14" i="18"/>
  <c r="G14" i="18" s="1"/>
  <c r="D13" i="18"/>
  <c r="G13" i="18" s="1"/>
  <c r="F12" i="18"/>
  <c r="E12" i="18"/>
  <c r="C12" i="18"/>
  <c r="B12" i="18"/>
  <c r="D11" i="18"/>
  <c r="G11" i="18" s="1"/>
  <c r="D10" i="18"/>
  <c r="G10" i="18" s="1"/>
  <c r="D9" i="18"/>
  <c r="G9" i="18" s="1"/>
  <c r="D8" i="18"/>
  <c r="G8" i="18" s="1"/>
  <c r="G7" i="18"/>
  <c r="D7" i="18"/>
  <c r="D6" i="18"/>
  <c r="G6" i="18" s="1"/>
  <c r="D5" i="18"/>
  <c r="G5" i="18" s="1"/>
  <c r="F4" i="18"/>
  <c r="E4" i="18"/>
  <c r="C4" i="18"/>
  <c r="B4" i="18"/>
  <c r="F15" i="17"/>
  <c r="E20" i="14" s="1"/>
  <c r="E15" i="17"/>
  <c r="H56" i="14" s="1"/>
  <c r="C15" i="17"/>
  <c r="E18" i="14" s="1"/>
  <c r="B15" i="17"/>
  <c r="D13" i="17"/>
  <c r="G13" i="17" s="1"/>
  <c r="D11" i="17"/>
  <c r="G11" i="17" s="1"/>
  <c r="D9" i="17"/>
  <c r="G9" i="17" s="1"/>
  <c r="D7" i="17"/>
  <c r="G7" i="17" s="1"/>
  <c r="D5" i="17"/>
  <c r="G5" i="17" s="1"/>
  <c r="F48" i="16"/>
  <c r="E48" i="16"/>
  <c r="C48" i="16"/>
  <c r="B48" i="16"/>
  <c r="D46" i="16"/>
  <c r="G46" i="16" s="1"/>
  <c r="D44" i="16"/>
  <c r="G44" i="16" s="1"/>
  <c r="D42" i="16"/>
  <c r="G42" i="16" s="1"/>
  <c r="D40" i="16"/>
  <c r="G40" i="16" s="1"/>
  <c r="D38" i="16"/>
  <c r="G38" i="16" s="1"/>
  <c r="D36" i="16"/>
  <c r="G36" i="16" s="1"/>
  <c r="D34" i="16"/>
  <c r="G34" i="16" s="1"/>
  <c r="D32" i="16"/>
  <c r="F25" i="16"/>
  <c r="E25" i="16"/>
  <c r="C25" i="16"/>
  <c r="B25" i="16"/>
  <c r="D23" i="16"/>
  <c r="G23" i="16" s="1"/>
  <c r="G22" i="16"/>
  <c r="D22" i="16"/>
  <c r="D21" i="16"/>
  <c r="G21" i="16" s="1"/>
  <c r="D20" i="16"/>
  <c r="G20" i="16" s="1"/>
  <c r="F13" i="16"/>
  <c r="E15" i="14" s="1"/>
  <c r="E13" i="16"/>
  <c r="E14" i="14" s="1"/>
  <c r="H45" i="14"/>
  <c r="E12" i="14"/>
  <c r="D12" i="16"/>
  <c r="G12" i="16" s="1"/>
  <c r="D11" i="16"/>
  <c r="G11" i="16" s="1"/>
  <c r="D10" i="16"/>
  <c r="G10" i="16" s="1"/>
  <c r="D9" i="16"/>
  <c r="G9" i="16" s="1"/>
  <c r="D8" i="16"/>
  <c r="G8" i="16" s="1"/>
  <c r="D7" i="16"/>
  <c r="G7" i="16" s="1"/>
  <c r="D6" i="16"/>
  <c r="G6" i="16" s="1"/>
  <c r="D5" i="16"/>
  <c r="G5" i="16" s="1"/>
  <c r="G36" i="15"/>
  <c r="D36" i="15"/>
  <c r="D35" i="15" s="1"/>
  <c r="G35" i="15"/>
  <c r="F35" i="15"/>
  <c r="E35" i="15"/>
  <c r="C35" i="15"/>
  <c r="B35" i="15"/>
  <c r="G33" i="15"/>
  <c r="D33" i="15"/>
  <c r="G32" i="15"/>
  <c r="D32" i="15"/>
  <c r="G31" i="15"/>
  <c r="D31" i="15"/>
  <c r="G30" i="15"/>
  <c r="D30" i="15"/>
  <c r="F29" i="15"/>
  <c r="E29" i="15"/>
  <c r="C29" i="15"/>
  <c r="B29" i="15"/>
  <c r="G27" i="15"/>
  <c r="D27" i="15"/>
  <c r="G26" i="15"/>
  <c r="D26" i="15"/>
  <c r="G25" i="15"/>
  <c r="D25" i="15"/>
  <c r="G24" i="15"/>
  <c r="D24" i="15"/>
  <c r="G23" i="15"/>
  <c r="D23" i="15"/>
  <c r="G22" i="15"/>
  <c r="D22" i="15"/>
  <c r="G21" i="15"/>
  <c r="D21" i="15"/>
  <c r="G20" i="15"/>
  <c r="D20" i="15"/>
  <c r="F19" i="15"/>
  <c r="E19" i="15"/>
  <c r="C19" i="15"/>
  <c r="B19" i="15"/>
  <c r="F15" i="15"/>
  <c r="E10" i="14" s="1"/>
  <c r="E15" i="15"/>
  <c r="E9" i="14" s="1"/>
  <c r="B15" i="15"/>
  <c r="E7" i="14" s="1"/>
  <c r="G13" i="15"/>
  <c r="D13" i="15"/>
  <c r="G12" i="15"/>
  <c r="D12" i="15"/>
  <c r="G11" i="15"/>
  <c r="D11" i="15"/>
  <c r="G10" i="15"/>
  <c r="D10" i="15"/>
  <c r="G9" i="15"/>
  <c r="D9" i="15"/>
  <c r="G8" i="15"/>
  <c r="D8" i="15"/>
  <c r="G7" i="15"/>
  <c r="D7" i="15"/>
  <c r="G6" i="15"/>
  <c r="D6" i="15"/>
  <c r="G5" i="15"/>
  <c r="D5" i="15"/>
  <c r="G4" i="15"/>
  <c r="D4" i="15"/>
  <c r="H52" i="14"/>
  <c r="H49" i="14"/>
  <c r="H47" i="14"/>
  <c r="H42" i="14"/>
  <c r="H40" i="14"/>
  <c r="H39" i="14"/>
  <c r="H37" i="14"/>
  <c r="H36" i="14"/>
  <c r="H33" i="14"/>
  <c r="H32" i="14"/>
  <c r="H30" i="14"/>
  <c r="H28" i="14"/>
  <c r="H27" i="14"/>
  <c r="H25" i="14"/>
  <c r="H23" i="14"/>
  <c r="H22" i="14"/>
  <c r="H20" i="14"/>
  <c r="H18" i="14"/>
  <c r="H17" i="14"/>
  <c r="E17" i="14"/>
  <c r="H15" i="14"/>
  <c r="H13" i="14"/>
  <c r="H12" i="14"/>
  <c r="H10" i="14"/>
  <c r="H9" i="14"/>
  <c r="H8" i="14"/>
  <c r="H7" i="14"/>
  <c r="E13" i="24" l="1"/>
  <c r="E17" i="24" s="1"/>
  <c r="E21" i="24" s="1"/>
  <c r="B5" i="22"/>
  <c r="B36" i="22" s="1"/>
  <c r="E44" i="14" s="1"/>
  <c r="H51" i="14"/>
  <c r="E19" i="14"/>
  <c r="I19" i="14" s="1"/>
  <c r="D42" i="18"/>
  <c r="G42" i="18"/>
  <c r="D12" i="18"/>
  <c r="G12" i="18" s="1"/>
  <c r="C26" i="20"/>
  <c r="E33" i="14" s="1"/>
  <c r="F5" i="22"/>
  <c r="F36" i="22" s="1"/>
  <c r="E47" i="14" s="1"/>
  <c r="I47" i="14" s="1"/>
  <c r="H50" i="14"/>
  <c r="C38" i="15"/>
  <c r="G19" i="15"/>
  <c r="I18" i="14"/>
  <c r="D30" i="22"/>
  <c r="B26" i="20"/>
  <c r="E32" i="14" s="1"/>
  <c r="I32" i="14" s="1"/>
  <c r="D52" i="18"/>
  <c r="G52" i="18" s="1"/>
  <c r="D15" i="19"/>
  <c r="D24" i="19"/>
  <c r="B41" i="19"/>
  <c r="E27" i="14" s="1"/>
  <c r="I27" i="14" s="1"/>
  <c r="I33" i="14"/>
  <c r="E5" i="22"/>
  <c r="E36" i="22" s="1"/>
  <c r="E46" i="14" s="1"/>
  <c r="D18" i="22"/>
  <c r="D68" i="18"/>
  <c r="G68" i="18" s="1"/>
  <c r="C13" i="24"/>
  <c r="C17" i="24" s="1"/>
  <c r="C21" i="24" s="1"/>
  <c r="D25" i="22"/>
  <c r="D13" i="24"/>
  <c r="D17" i="24" s="1"/>
  <c r="D21" i="24" s="1"/>
  <c r="F38" i="15"/>
  <c r="I12" i="14"/>
  <c r="B76" i="18"/>
  <c r="E22" i="14" s="1"/>
  <c r="I22" i="14" s="1"/>
  <c r="D32" i="18"/>
  <c r="G32" i="18" s="1"/>
  <c r="G18" i="22"/>
  <c r="D48" i="16"/>
  <c r="F41" i="19"/>
  <c r="E30" i="14" s="1"/>
  <c r="I30" i="14" s="1"/>
  <c r="E38" i="15"/>
  <c r="G32" i="16"/>
  <c r="G48" i="16" s="1"/>
  <c r="G16" i="19"/>
  <c r="G15" i="19" s="1"/>
  <c r="D22" i="22"/>
  <c r="I17" i="14"/>
  <c r="D15" i="15"/>
  <c r="D64" i="18"/>
  <c r="G64" i="18" s="1"/>
  <c r="G35" i="19"/>
  <c r="G15" i="15"/>
  <c r="G29" i="15"/>
  <c r="D29" i="15"/>
  <c r="D22" i="18"/>
  <c r="G22" i="18" s="1"/>
  <c r="C5" i="22"/>
  <c r="C36" i="22" s="1"/>
  <c r="E45" i="14" s="1"/>
  <c r="I45" i="14" s="1"/>
  <c r="G22" i="22"/>
  <c r="H46" i="14"/>
  <c r="D19" i="15"/>
  <c r="D4" i="18"/>
  <c r="G4" i="18" s="1"/>
  <c r="D13" i="16"/>
  <c r="E76" i="18"/>
  <c r="E24" i="14" s="1"/>
  <c r="I24" i="14" s="1"/>
  <c r="G15" i="17"/>
  <c r="F76" i="18"/>
  <c r="H57" i="14" s="1"/>
  <c r="D5" i="19"/>
  <c r="C41" i="19"/>
  <c r="H60" i="14" s="1"/>
  <c r="D35" i="19"/>
  <c r="D9" i="22"/>
  <c r="B38" i="15"/>
  <c r="D56" i="18"/>
  <c r="G56" i="18" s="1"/>
  <c r="E41" i="19"/>
  <c r="H61" i="14" s="1"/>
  <c r="D26" i="20"/>
  <c r="E34" i="14" s="1"/>
  <c r="I34" i="14" s="1"/>
  <c r="E37" i="14"/>
  <c r="I37" i="14" s="1"/>
  <c r="E36" i="14"/>
  <c r="I36" i="14" s="1"/>
  <c r="I20" i="14"/>
  <c r="I14" i="14"/>
  <c r="I15" i="14"/>
  <c r="I7" i="14"/>
  <c r="D42" i="1" s="1"/>
  <c r="I9" i="14"/>
  <c r="D44" i="1" s="1"/>
  <c r="I10" i="14"/>
  <c r="D45" i="1" s="1"/>
  <c r="I8" i="14"/>
  <c r="D43" i="1" s="1"/>
  <c r="G24" i="19"/>
  <c r="G25" i="22"/>
  <c r="G25" i="16"/>
  <c r="G38" i="15"/>
  <c r="G6" i="22"/>
  <c r="E50" i="14"/>
  <c r="E42" i="14"/>
  <c r="I42" i="14" s="1"/>
  <c r="E62" i="14"/>
  <c r="G13" i="16"/>
  <c r="E29" i="14"/>
  <c r="I29" i="14" s="1"/>
  <c r="E59" i="14"/>
  <c r="E49" i="14"/>
  <c r="I49" i="14" s="1"/>
  <c r="G12" i="22"/>
  <c r="G9" i="22" s="1"/>
  <c r="G7" i="19"/>
  <c r="G5" i="19" s="1"/>
  <c r="C76" i="18"/>
  <c r="E13" i="14"/>
  <c r="I13" i="14" s="1"/>
  <c r="D25" i="16"/>
  <c r="H44" i="14"/>
  <c r="H59" i="14"/>
  <c r="D6" i="22"/>
  <c r="D15" i="17"/>
  <c r="E39" i="14" l="1"/>
  <c r="I39" i="14" s="1"/>
  <c r="I44" i="14"/>
  <c r="E54" i="14"/>
  <c r="E52" i="14"/>
  <c r="I52" i="14" s="1"/>
  <c r="E57" i="14"/>
  <c r="I57" i="14" s="1"/>
  <c r="E61" i="14"/>
  <c r="E41" i="14"/>
  <c r="I41" i="14" s="1"/>
  <c r="E51" i="14"/>
  <c r="I51" i="14" s="1"/>
  <c r="I46" i="14"/>
  <c r="E56" i="14"/>
  <c r="I56" i="14" s="1"/>
  <c r="E55" i="14"/>
  <c r="E40" i="14"/>
  <c r="I40" i="14" s="1"/>
  <c r="D41" i="19"/>
  <c r="I50" i="14"/>
  <c r="H54" i="14"/>
  <c r="I54" i="14" s="1"/>
  <c r="E25" i="14"/>
  <c r="I25" i="14" s="1"/>
  <c r="D49" i="1" s="1"/>
  <c r="H62" i="14"/>
  <c r="I62" i="14" s="1"/>
  <c r="D38" i="15"/>
  <c r="I59" i="14"/>
  <c r="D50" i="1"/>
  <c r="D5" i="22"/>
  <c r="D36" i="22" s="1"/>
  <c r="E28" i="14"/>
  <c r="I28" i="14" s="1"/>
  <c r="G76" i="18"/>
  <c r="D46" i="1"/>
  <c r="G41" i="19"/>
  <c r="D76" i="18"/>
  <c r="E60" i="14"/>
  <c r="I60" i="14" s="1"/>
  <c r="D48" i="1"/>
  <c r="D51" i="1"/>
  <c r="G5" i="22"/>
  <c r="G36" i="22" s="1"/>
  <c r="H55" i="14"/>
  <c r="I55" i="14" s="1"/>
  <c r="E23" i="14"/>
  <c r="I23" i="14" s="1"/>
  <c r="D47" i="1" s="1"/>
  <c r="I61" i="14"/>
  <c r="D54" i="1" l="1"/>
  <c r="D52" i="1"/>
  <c r="D55" i="1"/>
  <c r="D53" i="1"/>
  <c r="F37" i="13" l="1"/>
  <c r="K116" i="13"/>
  <c r="I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<sst xmlns="http://schemas.openxmlformats.org/spreadsheetml/2006/main" count="1836" uniqueCount="695">
  <si>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</si>
  <si>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</si>
  <si>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</si>
  <si>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</si>
  <si>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</si>
  <si>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</si>
  <si>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</si>
  <si>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</si>
  <si>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</si>
  <si>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</si>
  <si>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</si>
  <si>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</si>
  <si>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</si>
  <si>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</si>
  <si>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</si>
  <si>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</si>
  <si>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</si>
  <si>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</si>
  <si>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</si>
  <si>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</si>
  <si>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</si>
  <si>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</si>
  <si>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</si>
  <si>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</si>
  <si>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</si>
  <si>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</si>
  <si>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</si>
  <si>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</si>
  <si>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</si>
  <si>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</si>
  <si>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</si>
  <si>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</si>
  <si>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</si>
  <si>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</si>
  <si>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</si>
  <si>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</si>
  <si>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</si>
  <si>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</si>
  <si>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</si>
  <si>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</si>
  <si>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</si>
  <si>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</si>
  <si>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</si>
  <si>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</si>
  <si>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</si>
  <si>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</si>
  <si>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</si>
  <si>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</si>
  <si>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</si>
  <si>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</si>
  <si>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</si>
  <si>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</si>
  <si>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</si>
  <si>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</si>
  <si>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</si>
  <si>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</si>
  <si>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</si>
  <si>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</si>
  <si>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</si>
  <si>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</si>
  <si>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</si>
  <si>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</si>
  <si>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</si>
  <si>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</si>
  <si>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</si>
  <si>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</si>
  <si>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</si>
  <si>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</si>
  <si>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</si>
  <si>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</si>
  <si>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</si>
  <si>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</si>
  <si>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</si>
  <si>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</si>
  <si>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</si>
  <si>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</si>
  <si>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</si>
  <si>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</si>
  <si>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</si>
  <si>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</si>
  <si>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</si>
  <si>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</si>
  <si>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</si>
  <si>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</si>
  <si>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</si>
  <si>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</si>
  <si>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</si>
  <si>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</si>
  <si>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</si>
  <si>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</si>
  <si>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</si>
  <si>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</si>
  <si>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</si>
  <si>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</si>
  <si>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</si>
  <si>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</si>
  <si>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</si>
  <si>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</si>
  <si>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</si>
  <si>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</si>
  <si>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</si>
  <si>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</si>
  <si>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</si>
  <si>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</si>
  <si>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</si>
  <si>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</si>
  <si>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</si>
  <si>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</si>
  <si>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</si>
  <si>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</si>
  <si>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</si>
  <si>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</si>
  <si>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</si>
  <si>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</si>
  <si>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</si>
  <si>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</si>
  <si>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</si>
  <si>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</si>
  <si>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</si>
  <si>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</si>
  <si>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</si>
  <si>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</si>
  <si>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</si>
  <si>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</si>
  <si>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</si>
  <si>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</si>
  <si>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</si>
  <si>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</si>
  <si>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</si>
  <si>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</si>
  <si>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</si>
  <si>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</si>
  <si>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</si>
  <si>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</si>
  <si>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</si>
  <si>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</si>
  <si>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</si>
  <si>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</si>
  <si>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</si>
  <si>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</si>
  <si>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</si>
  <si>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</si>
  <si>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</si>
  <si>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</si>
  <si>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</si>
  <si>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</si>
  <si>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</si>
  <si>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</si>
  <si>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</si>
  <si>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</si>
  <si>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</si>
  <si>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</si>
  <si>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</si>
  <si>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</si>
  <si>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</si>
  <si>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</si>
  <si>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</si>
  <si>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</si>
  <si>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</si>
  <si>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</si>
  <si>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</si>
  <si>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</si>
  <si>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</si>
  <si>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</si>
  <si>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</si>
  <si>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</si>
  <si>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</si>
  <si>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</si>
  <si>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</si>
  <si>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</si>
  <si>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</si>
  <si>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</si>
  <si>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</si>
  <si>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</si>
  <si>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</si>
  <si>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</si>
  <si>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</si>
  <si>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</si>
  <si>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</si>
  <si>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</si>
  <si>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</si>
  <si>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</si>
  <si>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</si>
  <si>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</si>
  <si>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</si>
  <si>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</si>
  <si>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</si>
  <si>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</si>
  <si>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</si>
  <si>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</si>
  <si>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</si>
  <si>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</si>
  <si>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</si>
  <si>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</si>
  <si>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</si>
  <si>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</si>
  <si>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</si>
  <si>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</si>
  <si>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</si>
  <si>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</si>
  <si>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</si>
  <si>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</si>
  <si>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</si>
  <si>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</si>
  <si>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</si>
  <si>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</si>
  <si>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</si>
  <si>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</si>
  <si>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</si>
  <si>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</si>
  <si>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</si>
  <si>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</si>
  <si>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</si>
  <si>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</si>
  <si>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</si>
  <si>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</si>
  <si>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</si>
  <si>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</si>
  <si>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</si>
  <si>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</si>
  <si>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</si>
  <si>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</si>
  <si>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</si>
  <si>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</si>
  <si>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</si>
  <si>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</si>
  <si>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</si>
  <si>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</si>
  <si>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</si>
  <si>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</si>
  <si>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</si>
  <si>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</si>
  <si>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</si>
  <si>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</si>
  <si>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</si>
  <si>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</si>
  <si>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</si>
  <si>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</si>
  <si>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</si>
  <si>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</si>
  <si>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</si>
  <si>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</si>
  <si>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</si>
  <si>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</si>
  <si>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</si>
  <si>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</si>
  <si>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</si>
  <si>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</si>
  <si>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</si>
  <si>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</si>
  <si>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</si>
  <si>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</si>
  <si>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</si>
  <si>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</si>
  <si>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</si>
  <si>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</si>
  <si>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</si>
  <si>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</si>
  <si>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</si>
  <si>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</si>
  <si>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</si>
  <si>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</si>
  <si>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</si>
  <si>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</si>
  <si>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</si>
  <si>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</si>
  <si>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</si>
  <si>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</si>
  <si>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</si>
  <si>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</si>
  <si>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</si>
  <si>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</si>
  <si>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</si>
  <si>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</si>
  <si>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</si>
  <si>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</si>
  <si>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</si>
  <si>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</si>
  <si>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</si>
  <si>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</si>
  <si>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</si>
  <si>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</si>
  <si>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</si>
  <si>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</si>
  <si>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</si>
  <si>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</si>
  <si>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</si>
  <si>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</si>
  <si>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</si>
  <si>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</si>
  <si>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01 EAI - NDM_Mem 01</t>
  </si>
  <si>
    <t>La cifra de la fila de “Total del Ingreso” de la columna “Estimado” deberá  coincidir con el saldo representado del rubro 8.1.1 Ley de Ingresos Estimada de las notas de memoria</t>
  </si>
  <si>
    <t>Notas de memoria
Estado Analitico del ingreso</t>
  </si>
  <si>
    <t>02 EAI - NDM_Mem 02</t>
  </si>
  <si>
    <t>La cifra de la fila de “Total del Ingreso” de la columna “Ampliaciones/ (Reducciones)” deberá coincidir con el saldo al periodo que se reporta del rubro 8.1.3 Modificaciones a la Ley de Ingresos Estimada de las notas de memoria</t>
  </si>
  <si>
    <t>03 EAI - NDM_Mem 03</t>
  </si>
  <si>
    <t>La cifra de la fila de “Total del Ingreso” de la columna “Devengado” deberá coincidir con la suma del saldo del rubro 8.1.4 Ley de Ingresos Devengada mas el saldo del rubro 8.1.5 Ley de ingresos recaudada del periodo que se reporta de las notas de memoria</t>
  </si>
  <si>
    <t>04 EAI - NDM_Mem 04</t>
  </si>
  <si>
    <t>La cifra de la fila de “Total del Ingreso” de la columna “Recaudado” deberá coincidir con el saldo del rubro 8.1.5 Ley de Ingresos Recaudada del periodo que se informa de la Nota de Memoria.</t>
  </si>
  <si>
    <t>01 EAE - NDM_Mem 01</t>
  </si>
  <si>
    <t>La cifra de la fila “Total del Egreso” de la columna “Aprobado” deberá coincidir con el saldo del rubro 8.2.1 Presupuesto de Egresos Aprobado de la Nota de Memoria.</t>
  </si>
  <si>
    <t>Notas de memoria
Estado Analítico del Ejercicio del Presupuesto de Egresos</t>
  </si>
  <si>
    <t>02 EAE - NDM_Mem 02</t>
  </si>
  <si>
    <t xml:space="preserve">La cifra de la fila “Total del Egreso” de la columna “Ampliaciones/ (Reducciones)” deberá coincidir con el saldo del rubro 8.2.3 Modificaciones al Presupuesto de Egresos Aprobado al periodo que se reporta en la Nota de Memoria. </t>
  </si>
  <si>
    <t>03 EAE - NDM_Mem 03</t>
  </si>
  <si>
    <t>La cifra de la fila “Total del Egreso” de la columna “Devengado” deberá coincidir con la suma de los saldos del total del rubro 8.2.5 Presupuesto de Egresos Devengado del periodo que se reporta y del rubro 8.2.6 Presupueso de Egresos Pagado de la Nota de Memoria.</t>
  </si>
  <si>
    <t>04 EAE - NDM_Mem 04</t>
  </si>
  <si>
    <t>La cifra de la fila “Total del Egreso” de la columna “Pagado” deberá coincidir con el saldo del rubro 8.2.7 Presupuesto de Egresos Pagado del periodo que se reporta de la Nota de Memoria.</t>
  </si>
  <si>
    <t>01 ENT - IPF 01</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</si>
  <si>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</si>
  <si>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 de Postura Fiscal</t>
  </si>
  <si>
    <t>01 IND - EAE 05</t>
  </si>
  <si>
    <t>El importe total de las columnas del devengado y pagado deberán coincidir con el monto presentado en el Estado Analítico del Ejercicio del Presupuesto de Egresos, clasificación por Objeto del Gasto en el concepto 9200 Intereses de la Deuda Pública.</t>
  </si>
  <si>
    <t>Intereses de la deuda
Estado Analítico del Ejercicio del Presupuesto de Egresos</t>
  </si>
  <si>
    <t>01 GCP - EAE 01</t>
  </si>
  <si>
    <t>02 GCP - EAE 02</t>
  </si>
  <si>
    <t>03 GCP - EAE 03</t>
  </si>
  <si>
    <t>04 GCP - EAE 04</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</si>
  <si>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</si>
  <si>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La cifra de la fila “Total del Egreso” de la columna “Aprobado” deberá ser la misma que se muestra en el Presupuesto de Egresos autorizado y coincidir con el saldo del rubro 8.2.1 Presupuesto de Egresos Aprobado. La cifra debe ser congruente con la línea de Presupuesto de Egresos Aprobado de la Nota de Memoria.</t>
  </si>
  <si>
    <t>La cifra de la fila “Total del Egreso” de la columna “Devengado” deberá coincidir con la suma del  saldo del rubro 8.2.5 Presupuesto de Egresos Devengado y del rubro 8.2.6 Presupueso de Egresos Pagado  del periodo que se reporta. La cifra debe ser congruente con la línea de Presupuesto de Egresos Devengado de la Nota de Memoria.</t>
  </si>
  <si>
    <t>La cifra de la fila de “Total del Egreso” de la columna “Pagado” deberá coincidir con el saldo del rubro 8.2.7 Presupuesto de Egresos Pagado del periodo que se reporta. La cifra debe ser congruente con la línea de Presupuesto de Egresos Pagado de la Nota de Memoria.</t>
  </si>
  <si>
    <t>Notas de memoria
Gasto por Categoría Programática
Estado Analítico del Ejercicio del Presupuesto de Egresos</t>
  </si>
  <si>
    <t>Detalle</t>
  </si>
  <si>
    <t>CONCEPTO</t>
  </si>
  <si>
    <t>01 EAI 01</t>
  </si>
  <si>
    <t>EAI</t>
  </si>
  <si>
    <t>Estimado</t>
  </si>
  <si>
    <t>Nota de memoria</t>
  </si>
  <si>
    <t>8.1.1</t>
  </si>
  <si>
    <t>01 EAI 02</t>
  </si>
  <si>
    <t>Modificaciones</t>
  </si>
  <si>
    <t>8.1.3</t>
  </si>
  <si>
    <t>01 EAI 03</t>
  </si>
  <si>
    <t>Devengado</t>
  </si>
  <si>
    <t>8.1.4 + 8.1.5</t>
  </si>
  <si>
    <t>01 EAI 04</t>
  </si>
  <si>
    <t>Recaudado</t>
  </si>
  <si>
    <t>8.1.5</t>
  </si>
  <si>
    <t>02 CA 01</t>
  </si>
  <si>
    <t>CA</t>
  </si>
  <si>
    <t>Aprobado</t>
  </si>
  <si>
    <t>8.2.1</t>
  </si>
  <si>
    <t>02 CA 02</t>
  </si>
  <si>
    <t>8.2.3</t>
  </si>
  <si>
    <t>02 CA 03</t>
  </si>
  <si>
    <t>02 CA 04</t>
  </si>
  <si>
    <t>Pagado</t>
  </si>
  <si>
    <t>03 CTG 01</t>
  </si>
  <si>
    <t>CTG</t>
  </si>
  <si>
    <t>03 CTG 02</t>
  </si>
  <si>
    <t>03 CTG 03</t>
  </si>
  <si>
    <t>03 CTG 04</t>
  </si>
  <si>
    <t>04 COG 01</t>
  </si>
  <si>
    <t>COG</t>
  </si>
  <si>
    <t>04 COG 02</t>
  </si>
  <si>
    <t>04 COG 03</t>
  </si>
  <si>
    <t>04 COG 04</t>
  </si>
  <si>
    <t>05 CFG 01</t>
  </si>
  <si>
    <t>CFG</t>
  </si>
  <si>
    <t>05 CFG 02</t>
  </si>
  <si>
    <t>05 CFG 03</t>
  </si>
  <si>
    <t>05 CFG 04</t>
  </si>
  <si>
    <t>06 EN 01</t>
  </si>
  <si>
    <t>EN</t>
  </si>
  <si>
    <t>Contratación</t>
  </si>
  <si>
    <t>IPF</t>
  </si>
  <si>
    <t>Financiamiento (Recaudado/Pagado)</t>
  </si>
  <si>
    <t>06 EN 02</t>
  </si>
  <si>
    <t>Amortización</t>
  </si>
  <si>
    <t>Amortización de la deuda (Recaudado/Pagado)</t>
  </si>
  <si>
    <t>06 EN 03</t>
  </si>
  <si>
    <t>Endeudamiento ó desendeudamiento (Recaudado/Pagado)</t>
  </si>
  <si>
    <t>07 ID 01</t>
  </si>
  <si>
    <t>ID</t>
  </si>
  <si>
    <t>Intereses de la Deuda Pública (Devengado)</t>
  </si>
  <si>
    <t>07 ID 02</t>
  </si>
  <si>
    <t>Intereses de la Deuda Pública (Pagado)</t>
  </si>
  <si>
    <t>08 GCP 01</t>
  </si>
  <si>
    <t>GCP</t>
  </si>
  <si>
    <t>08 GCP 02</t>
  </si>
  <si>
    <t>08 GCP 03</t>
  </si>
  <si>
    <t>08 GCP 04</t>
  </si>
  <si>
    <t>09 GCP 01</t>
  </si>
  <si>
    <t>09 GCP 02</t>
  </si>
  <si>
    <t>09 GCP 03</t>
  </si>
  <si>
    <t>09 GCP 04</t>
  </si>
  <si>
    <t>10 GCP 01</t>
  </si>
  <si>
    <t>10 GCP 02</t>
  </si>
  <si>
    <t>10 GCP 03</t>
  </si>
  <si>
    <t>10 GCP 04</t>
  </si>
  <si>
    <t>11 GCP 01</t>
  </si>
  <si>
    <t>11 GCP 02</t>
  </si>
  <si>
    <t>11 GCP 03</t>
  </si>
  <si>
    <t>11 GCP 04</t>
  </si>
  <si>
    <t>12 GCP 01</t>
  </si>
  <si>
    <t>12 GCP 02</t>
  </si>
  <si>
    <t>12 GCP 03</t>
  </si>
  <si>
    <t>12 GCP 04</t>
  </si>
  <si>
    <t>Ingreso</t>
  </si>
  <si>
    <t>Diferencia</t>
  </si>
  <si>
    <t>Rubro de Ingresos / Fuente de Financiamiento</t>
  </si>
  <si>
    <t>Modificado</t>
  </si>
  <si>
    <t>10</t>
  </si>
  <si>
    <t>20</t>
  </si>
  <si>
    <t>30</t>
  </si>
  <si>
    <t>40</t>
  </si>
  <si>
    <t>50</t>
  </si>
  <si>
    <t>60</t>
  </si>
  <si>
    <t>Ingresos por Venta de Bienes, Prestación de Servicios y Otros Ingresos</t>
  </si>
  <si>
    <t>70</t>
  </si>
  <si>
    <t>80</t>
  </si>
  <si>
    <t>90</t>
  </si>
  <si>
    <t>Ingresos Derivados de Financiamientos</t>
  </si>
  <si>
    <t>00</t>
  </si>
  <si>
    <t>xx</t>
  </si>
  <si>
    <t>Ingresos del Poder Ejecutivo Federal o Estatal y de los Municipios</t>
  </si>
  <si>
    <r>
      <t>Productos</t>
    </r>
    <r>
      <rPr>
        <vertAlign val="superscript"/>
        <sz val="8"/>
        <rFont val="Arial"/>
        <family val="2"/>
      </rPr>
      <t>1</t>
    </r>
  </si>
  <si>
    <r>
      <t>Aprovechamientos</t>
    </r>
    <r>
      <rPr>
        <vertAlign val="superscript"/>
        <sz val="8"/>
        <rFont val="Arial"/>
        <family val="2"/>
      </rPr>
      <t>2</t>
    </r>
  </si>
  <si>
    <t>Ingresos de los Entes Públicos de los Poderes Legislativo y Judicial, de los Órganos Autónomos y del Sector Paraestatal o Paramunicipal, así como de las Empresas Productivas del Estado</t>
  </si>
  <si>
    <r>
      <t>Ingresos por Venta de Bienes, Prestación de Servicios y Otros Ingresos</t>
    </r>
    <r>
      <rPr>
        <vertAlign val="superscript"/>
        <sz val="8"/>
        <rFont val="Arial"/>
        <family val="2"/>
      </rPr>
      <t>3</t>
    </r>
  </si>
  <si>
    <t>Ingresos excedentes</t>
  </si>
  <si>
    <t>“Bajo protesta de decir verdad declaramos que los Estados Financieros y sus notas, son razonablemente correctos y son responsabilidad del emisor”.</t>
  </si>
  <si>
    <r>
      <rPr>
        <vertAlign val="superscript"/>
        <sz val="8"/>
        <color theme="1"/>
        <rFont val="Arial"/>
        <family val="2"/>
      </rPr>
      <t>1</t>
    </r>
    <r>
      <rPr>
        <sz val="11"/>
        <color theme="1"/>
        <rFont val="Calibri"/>
        <family val="2"/>
        <scheme val="minor"/>
      </rPr>
      <t xml:space="preserve"> Incluye intereses que generan las cuentas bancarias del Poder Ejecutivo de la Federación, de las Entidades Federativas, así como de los Municipios.</t>
    </r>
  </si>
  <si>
    <r>
      <rPr>
        <vertAlign val="superscript"/>
        <sz val="8"/>
        <color theme="1"/>
        <rFont val="Arial"/>
        <family val="2"/>
      </rPr>
      <t>2</t>
    </r>
    <r>
      <rPr>
        <sz val="11"/>
        <color theme="1"/>
        <rFont val="Calibri"/>
        <family val="2"/>
        <scheme val="minor"/>
      </rPr>
      <t xml:space="preserve"> Incluye donativos en efectivo del Poder Ejecutivo, entre otros aprovechamientos.</t>
    </r>
  </si>
  <si>
    <r>
      <rPr>
        <vertAlign val="superscript"/>
        <sz val="8"/>
        <color theme="1"/>
        <rFont val="Arial"/>
        <family val="2"/>
      </rPr>
      <t>3</t>
    </r>
    <r>
      <rPr>
        <sz val="11"/>
        <color theme="1"/>
        <rFont val="Calibri"/>
        <family val="2"/>
        <scheme val="minor"/>
      </rPr>
      <t xml:space="preserve"> Otros Ingresos se refiere a los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 tales como donativos en efectivo, entre otros.</t>
    </r>
  </si>
  <si>
    <t>Egresos</t>
  </si>
  <si>
    <t>Subejercicio</t>
  </si>
  <si>
    <t>Ampliaciones/ (Reducciones)</t>
  </si>
  <si>
    <t>Dependencia o Unidad Administrativa 4</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</si>
  <si>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</si>
  <si>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</si>
  <si>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</si>
  <si>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</si>
  <si>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</si>
  <si>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</si>
  <si>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</si>
  <si>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</si>
  <si>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</si>
  <si>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</si>
  <si>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</si>
  <si>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</si>
  <si>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</si>
  <si>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“Bajo protesta de decir verdad declaramos que los Estados Financieros y sus notas, son razonablemente correctos y son responsabilidad del emisor”</t>
  </si>
  <si>
    <t>Gasto Corriente</t>
  </si>
  <si>
    <t>Gasto de Capital</t>
  </si>
  <si>
    <t>Amortización de la Deuda y Disminución de Pasivos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</si>
  <si>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</si>
  <si>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</si>
  <si>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</si>
  <si>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</si>
  <si>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</si>
  <si>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</si>
  <si>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</si>
  <si>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</si>
  <si>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</si>
  <si>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</si>
  <si>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</si>
  <si>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</si>
  <si>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</si>
  <si>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</si>
  <si>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</si>
  <si>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</si>
  <si>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</si>
  <si>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</si>
  <si>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</si>
  <si>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</si>
  <si>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</si>
  <si>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</si>
  <si>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</si>
  <si>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</si>
  <si>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</si>
  <si>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</si>
  <si>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</si>
  <si>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</si>
  <si>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</si>
  <si>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</si>
  <si>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</si>
  <si>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</si>
  <si>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</si>
  <si>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</si>
  <si>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</si>
  <si>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</si>
  <si>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</si>
  <si>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</si>
  <si>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</si>
  <si>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</si>
  <si>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</si>
  <si>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</si>
  <si>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</si>
  <si>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</si>
  <si>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</si>
  <si>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</si>
  <si>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</si>
  <si>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</si>
  <si>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</si>
  <si>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</si>
  <si>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</si>
  <si>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</si>
  <si>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</si>
  <si>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</si>
  <si>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</si>
  <si>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</si>
  <si>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</si>
  <si>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</si>
  <si>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</si>
  <si>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</si>
  <si>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</si>
  <si>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</si>
  <si>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</si>
  <si>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</si>
  <si>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</si>
  <si>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</si>
  <si>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</si>
  <si>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</si>
  <si>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</si>
  <si>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</si>
  <si>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</si>
  <si>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</si>
  <si>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</si>
  <si>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</si>
  <si>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</si>
  <si>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</si>
  <si>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</si>
  <si>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</si>
  <si>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</si>
  <si>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</si>
  <si>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Identificación de Crédito o Instrumento</t>
  </si>
  <si>
    <t>Contratación / Colocación</t>
  </si>
  <si>
    <t>Créditos Bancarios</t>
  </si>
  <si>
    <t>Durante el periodo no se obtuvieron créditos.</t>
  </si>
  <si>
    <t>Total Créditos Bancarios</t>
  </si>
  <si>
    <t>Otros Instrumentos de Deuda</t>
  </si>
  <si>
    <t>Durante el periodo no se tienen instrumentos.</t>
  </si>
  <si>
    <t>Total Otros Instrumentos de Deuda</t>
  </si>
  <si>
    <t>TOTAL</t>
  </si>
  <si>
    <t xml:space="preserve"> </t>
  </si>
  <si>
    <t>Total de Intereses de Créditos Bancarios</t>
  </si>
  <si>
    <t>Total de Intereses de Otros Instrumentos de Deuda</t>
  </si>
  <si>
    <t>Programas</t>
  </si>
  <si>
    <t>Subsidios: Sector Social y Privado o Entidades Federativas y Municipios</t>
  </si>
  <si>
    <t>Sujetos a Reglas de Operación</t>
  </si>
  <si>
    <t>S</t>
  </si>
  <si>
    <t>Otros Subsidios</t>
  </si>
  <si>
    <t>U</t>
  </si>
  <si>
    <t>Desempeño de las Funciones</t>
  </si>
  <si>
    <t>Prestación de Servicios Públicos</t>
  </si>
  <si>
    <t>E</t>
  </si>
  <si>
    <t>Provisión de Bienes Públicos</t>
  </si>
  <si>
    <t>B</t>
  </si>
  <si>
    <t>Planeación, seguimiento y evaluación de políticas públicas</t>
  </si>
  <si>
    <t>P</t>
  </si>
  <si>
    <t>Promoción y fomento</t>
  </si>
  <si>
    <t>F</t>
  </si>
  <si>
    <t>Regulación y supervisión</t>
  </si>
  <si>
    <t>G</t>
  </si>
  <si>
    <t>Funciones de las Fuerzas Armadas (Únicamente Gobierno Federal)</t>
  </si>
  <si>
    <t>A</t>
  </si>
  <si>
    <t>Específicos</t>
  </si>
  <si>
    <t>R</t>
  </si>
  <si>
    <t>Proyectos de Inversión</t>
  </si>
  <si>
    <t>K</t>
  </si>
  <si>
    <t>Administrativos y de Apoyo</t>
  </si>
  <si>
    <t>Apoyo al proceso presupuestario y para mejorar la eficiencia institucional</t>
  </si>
  <si>
    <t>M</t>
  </si>
  <si>
    <t>Apoyo a la función pública y al mejoramiento de la gestión</t>
  </si>
  <si>
    <t>O</t>
  </si>
  <si>
    <t>Operaciones ajenas</t>
  </si>
  <si>
    <t>W</t>
  </si>
  <si>
    <t>Compromisos</t>
  </si>
  <si>
    <t>Obligaciones de cumplimiento de resolución jurisdiccional</t>
  </si>
  <si>
    <t>L</t>
  </si>
  <si>
    <t>Desastres Naturales</t>
  </si>
  <si>
    <t>N</t>
  </si>
  <si>
    <t>Obligaciones</t>
  </si>
  <si>
    <t>Pensiones y jubilaciones</t>
  </si>
  <si>
    <t>J</t>
  </si>
  <si>
    <t>Aportaciones a la seguridad social</t>
  </si>
  <si>
    <t>T</t>
  </si>
  <si>
    <t>Aportaciones a fondos de estabilización</t>
  </si>
  <si>
    <t>Y</t>
  </si>
  <si>
    <t>Aportaciones a fondos de inversión y reestructura de pensiones</t>
  </si>
  <si>
    <t>Z</t>
  </si>
  <si>
    <t>Programas de Gasto Federalizado (Gobierno Federal)</t>
  </si>
  <si>
    <t>Gasto Federalizado</t>
  </si>
  <si>
    <t>I</t>
  </si>
  <si>
    <t>Participaciones a Entidades Federativas y Municipios</t>
  </si>
  <si>
    <t>C</t>
  </si>
  <si>
    <t>Costo Financiero, Deuda o Apoyos a Deudores y Ahorradores de la Banca</t>
  </si>
  <si>
    <t>D</t>
  </si>
  <si>
    <t>H</t>
  </si>
  <si>
    <t>Notas de Memoria</t>
  </si>
  <si>
    <t>Notas</t>
  </si>
  <si>
    <t>Cuenta</t>
  </si>
  <si>
    <t>Cargos del Período</t>
  </si>
  <si>
    <t>Abonos del Período</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</si>
  <si>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</si>
  <si>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</si>
  <si>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</si>
  <si>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</si>
  <si>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</si>
  <si>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</si>
  <si>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</si>
  <si>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</si>
  <si>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</si>
  <si>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</si>
  <si>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</si>
  <si>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</si>
  <si>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</si>
  <si>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</si>
  <si>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</si>
  <si>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</si>
  <si>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</si>
  <si>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</si>
  <si>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</si>
  <si>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</si>
  <si>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</si>
  <si>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</si>
  <si>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</si>
  <si>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</si>
  <si>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</si>
  <si>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</si>
  <si>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</si>
  <si>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</si>
  <si>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</si>
  <si>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</si>
  <si>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PRESUPUESTARIAS</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</si>
  <si>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</si>
  <si>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</si>
  <si>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</si>
  <si>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</si>
  <si>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</si>
  <si>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</si>
  <si>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</si>
  <si>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</si>
  <si>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</si>
  <si>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</si>
  <si>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</si>
  <si>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</si>
  <si>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</si>
  <si>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</si>
  <si>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Estimado/Aprobado</t>
  </si>
  <si>
    <t>Recaudado/Pagado</t>
  </si>
  <si>
    <t>I. Ingresos Presupuestarios (I=1+2)</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</si>
  <si>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</si>
  <si>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</si>
  <si>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t>II. Egresos Presupuestarios (II=3+4)</t>
  </si>
  <si>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</si>
  <si>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</si>
  <si>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 (III = I - II)</t>
  </si>
  <si>
    <t>III. Balance Presupuestario (Superávit o Déficit)</t>
  </si>
  <si>
    <t>IV. Intereses, Comisiones y Gastos de la Deuda</t>
  </si>
  <si>
    <t>V. Balance Primario (Superávit o Déficit) (V= III + IV)</t>
  </si>
  <si>
    <t>A. Financiamiento</t>
  </si>
  <si>
    <t>B.  Amortización de la deuda</t>
  </si>
  <si>
    <t>C. Endeudamiento ó desendeudamiento (C = A - B)</t>
  </si>
  <si>
    <t>Reglas de Validación Presupuestales y Programáticas</t>
  </si>
  <si>
    <t>(Cifras en Pesos)</t>
  </si>
  <si>
    <t>Nombre del Ente Público
Estado de Variación en la Hacienda Pública
Del XXXX al XXXX
(Cifras en Pesos)</t>
  </si>
  <si>
    <t>Hacienda Pública/Patrimonio Generado Neto de 20XN-1</t>
  </si>
  <si>
    <t>Hacienda Pública/Patrimonio Neto Final de 20XN-1</t>
  </si>
  <si>
    <t>Cambios en la Hacienda Pública/Patrimonio Contribuido Neto de 20XN</t>
  </si>
  <si>
    <t>Variaciones de la Hacienda Pública/Patrimonio Generado Neto de 20XN</t>
  </si>
  <si>
    <t>Cambios en el Exceso o Insuficiencia en la Actualización de la Hacienda Pública/Patrimonio Neto de 20XN</t>
  </si>
  <si>
    <t>Hacienda Pública/Patrimonio Neto Final de 20XN</t>
  </si>
  <si>
    <t>Nombre del Ente Público
Estado de Cambios en la Situación Financiera
Del XXXX al XXXX
(Cifras en Pesos)</t>
  </si>
  <si>
    <t>8.2.5 + 8.2.6  + 8.2.7</t>
  </si>
  <si>
    <t>Comisión Municipal del Deporte y Atención a la Juventud del Municipio de Uriangato, Guanajuato.
Estado de Actividades
Del 1 de Enero al 31 de Diciembre de 2025
(Cifras en Pesos)</t>
  </si>
  <si>
    <t>Comisión Municipal del Deporte y Atención a la Juventud del Municipio de Uriangato, Guanajuato.
Estado de Situación Financiera
Al 31 de Diciembre de 2025
(Cifras en Pesos)</t>
  </si>
  <si>
    <t>Hacienda Pública/Patrimonio Contribuido Neto de 2024</t>
  </si>
  <si>
    <t>Hacienda Pública/Patrimonio Generado Neto de 2024</t>
  </si>
  <si>
    <t>Exceso o Insuficiencia en la Actualización de la Hacienda Pública/Patrimonio Neto de 2024</t>
  </si>
  <si>
    <t>Hacienda Pública/Patrimonio Neto Final de 2024</t>
  </si>
  <si>
    <t>Cambios en la Hacienda Pública/Patrimonio Contribuido Neto de 2025</t>
  </si>
  <si>
    <t>Variaciones de la Hacienda Pública/Patrimonio Generado Neto de 2025</t>
  </si>
  <si>
    <t>Cambios en el Exceso o Insuficiencia en la Actualización de la Hacienda Pública/Patrimonio Neto de 2025</t>
  </si>
  <si>
    <t>Hacienda Pública/Patrimonio Neto Final de 2025</t>
  </si>
  <si>
    <t>Comisión Municipal del Deporte y Atención a la Juventud del Municipio de Uriangato, Guanajuato.
Estado de Flujos de Efectivo
Del 1 de Enero al 31 de Diciembre de 2025
(Cifras en Pesos)</t>
  </si>
  <si>
    <t>Comisión Municipal del Deporte y Atención a la Juventud del Municipio de Uriangato, Guanajuato.
Estado Analítico del Activo
Del 1 de Enero al 31 de Diciembre de 2025
(Cifras en Pesos)</t>
  </si>
  <si>
    <t>Comisión Municipal del Deporte y Atención a la Juventud del Municipio de Uriangato, Guanajuato.
Estado Analítico de la Deuda y Otros Pasivos
Del 1 de Enero al 31 de Diciembre de 2025
(Cifras en Pesos)</t>
  </si>
  <si>
    <t>Comisión Municipal del Deporte y Atención a la Juventud del Municipio de Uriangato, Guanajuato.</t>
  </si>
  <si>
    <t>Correspondiente del 1 de Enero al 31 de Diciembre de 2025</t>
  </si>
  <si>
    <t>Comisión Municipal del Deporte y Atención a la Juventud del Municipio de Uriangato, Guanajuato.
Estado Analítico del Ejercicio del Presupuesto de Egresos
Clasificación por Objeto del Gasto (Capítulo y Concepto)
Del 1 de Enero al 31 de Diciembre de 2025
(Cifras en Pesos)</t>
  </si>
  <si>
    <t>Comisión Municipal del Deporte y Atención a la Juventud del Municipio de Uriangato, Guanajuato.
Estado Analítico del Ejercicio del Presupuesto de Egresos
Clasificación Económica (por Tipo de Gasto)
Del 1 de Enero al 31 de Diciembre de 2025
(Cifras en Pesos)</t>
  </si>
  <si>
    <t>31120M41F010000 DIRECCION DE CONTABILIDA</t>
  </si>
  <si>
    <t>31120M41F020000 DIRECCION DE RECURSOS MA</t>
  </si>
  <si>
    <t>31120M41F030000 DIRECCION GENERAL DE ACT</t>
  </si>
  <si>
    <t>Comisión Municipal del Deporte y Atención a la Juventud del Municipio de Uriangato, Guanajuato.
Estado Analítico del Ejercicio del Presupuesto de Egresos
Clasificación Administrativa
Del 1 de Enero al 31 de Diciembre de 2025
(Cifras en Pesos)</t>
  </si>
  <si>
    <t>Comisión Municipal del Deporte y Atención a la Juventud del Municipio de Uriangato, Guanajuato.
Estado Analítico del Ejercicio del Presupuesto de Egresos
Clasificación Funcional (Finalidad y Función)
Del 1 de Enero al 31 de Diciembre de 2025
(Cifras en Pesos)</t>
  </si>
  <si>
    <t>Comisión Municipal del Deporte y Atención a la Juventud del Municipio de Uriangato, Guanajuato.
Estado Analítico de Ingresos
Del 1 de Enero al 31 de Diciembre de 2025
(Cifras en Pesos)</t>
  </si>
  <si>
    <t>Comisión Municipal del Deporte y Atención a la Juventud del Municipio de Uriangato, Guanajuato.
Gasto por Categoría Programática
Del 1 de Enero al 31 de Diciembre de 2025
(Cifras en Pesos)</t>
  </si>
  <si>
    <t>Comisión Municipal del Deporte y Atención a la Juventud del Municipio de Uriangato, Guanajuato.
INDICADORES DE POSTURA FISCAL
Del 1 de Enero al 31 de Diciembre de 2025
(Cifras en Pesos)</t>
  </si>
  <si>
    <t>Comisión Municipal del Deporte y Atención a la Juventud del Municipio de Uriangato, Guanajuato.
Endeudamiento Neto
Del 1 de Enero al 31 de Diciembre de 2025
(Cifras en Pesos)</t>
  </si>
  <si>
    <t>Comisión Municipal del Deporte y Atención a la Juventud del Municipio de Uriangato, Guanajuato.
Intereses de la Deuda
Del 1 de Enero al 31 de Diciembre de 2025
(Cifras en Pesos)</t>
  </si>
  <si>
    <t>Del 1 de Enero al 31 de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</si>
</sst>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0_ ;\-0\ "/>
    <numFmt numFmtId="165" formatCode="#,##0.00_ ;\-#,##0.00\ "/>
    <numFmt numFmtId="166" formatCode="#,##0_ ;\-#,##0\ "/>
    <numFmt numFmtId="167" formatCode="#,##0_ ;[Red]\-#,##0\ "/>
  </numFmts>
  <fonts count="28"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0"/>
      <color theme="1"/>
      <name val="Times New Roman"/>
      <family val="2"/>
    </font>
    <font>
      <vertAlign val="superscript"/>
      <sz val="8"/>
      <name val="Arial"/>
      <family val="2"/>
    </font>
    <font>
      <vertAlign val="superscript"/>
      <sz val="8"/>
      <color theme="1"/>
      <name val="Arial"/>
      <family val="2"/>
    </font>
    <font>
      <b/>
      <sz val="8"/>
      <color theme="0"/>
      <name val="Arial"/>
      <family val="2"/>
    </font>
    <font>
      <u/>
      <sz val="8"/>
      <name val="Arial"/>
      <family val="2"/>
    </font>
    <font>
      <sz val="7"/>
      <name val="Arial"/>
      <family val="2"/>
    </font>
    <font>
      <sz val="7"/>
      <color theme="1"/>
      <name val="Arial"/>
      <family val="2"/>
    </font>
    <font>
      <b/>
      <sz val="9"/>
      <color theme="1"/>
      <name val="Calibri"/>
      <family val="2"/>
      <scheme val="minor"/>
    </font>
    <font>
      <sz val="8"/>
      <color rgb="FF000000"/>
      <name val="Arial"/>
      <family val="2"/>
    </font>
    <font>
      <b/>
      <sz val="8"/>
      <color rgb="FF2B956F"/>
      <name val="Arial"/>
      <family val="2"/>
    </font>
    <font>
      <b/>
      <sz val="8"/>
      <color rgb="FFFFFFFF"/>
      <name val="Arial"/>
      <family val="2"/>
    </font>
    <font>
      <b/>
      <vertAlign val="superscript"/>
      <sz val="8"/>
      <name val="Arial"/>
      <family val="2"/>
    </font>
  </fonts>
  <fills count="17">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
      <patternFill patternType="solid">
        <fgColor rgb="FFEDE7E7"/>
        <bgColor rgb="FF000000"/>
      </patternFill>
    </fill>
    <fill>
      <patternFill patternType="solid">
        <fgColor rgb="FF471306"/>
        <bgColor rgb="FF000000"/>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theme="1" tint="0.499984740745262"/>
      </right>
      <top style="medium">
        <color indexed="64"/>
      </top>
      <bottom/>
      <diagonal/>
    </border>
    <border>
      <left style="medium">
        <color indexed="64"/>
      </left>
      <right style="medium">
        <color theme="1" tint="0.499984740745262"/>
      </right>
      <top/>
      <bottom/>
      <diagonal/>
    </border>
    <border>
      <left style="medium">
        <color theme="1" tint="0.499984740745262"/>
      </left>
      <right style="medium">
        <color theme="1" tint="0.499984740745262"/>
      </right>
      <top/>
      <bottom/>
      <diagonal/>
    </border>
    <border>
      <left style="medium">
        <color theme="1" tint="0.499984740745262"/>
      </left>
      <right style="medium">
        <color indexed="64"/>
      </right>
      <top/>
      <bottom/>
      <diagonal/>
    </border>
    <border>
      <left style="thin">
        <color indexed="64"/>
      </left>
      <right/>
      <top/>
      <bottom/>
      <diagonal/>
    </border>
    <border>
      <left style="thin">
        <color indexed="64"/>
      </left>
      <right/>
      <top/>
      <bottom style="thin">
        <color indexed="64"/>
      </bottom>
      <diagonal/>
    </border>
  </borders>
  <cellStyleXfs count="25">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16" fillId="0" borderId="0"/>
    <xf numFmtId="43" fontId="4" fillId="0" borderId="0" applyFont="0" applyFill="0" applyBorder="0" applyAlignment="0" applyProtection="0"/>
    <xf numFmtId="0" fontId="4" fillId="0" borderId="0"/>
    <xf numFmtId="0" fontId="6" fillId="0" borderId="0"/>
    <xf numFmtId="0" fontId="1" fillId="0" borderId="0"/>
    <xf numFmtId="0" fontId="6"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cellStyleXfs>
  <cellXfs count="519">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0" fontId="8" fillId="0" borderId="4" xfId="2" applyFont="1" applyBorder="1" applyAlignment="1" applyProtection="1">
      <alignment horizontal="left" vertical="top" wrapText="1" indent="3"/>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0" fontId="8" fillId="0" borderId="4" xfId="2" applyFont="1" applyBorder="1" applyAlignment="1">
      <alignment horizontal="left" vertical="top" wrapText="1" indent="2"/>
    </xf>
    <xf numFmtId="0" fontId="8" fillId="0" borderId="4" xfId="2" applyFont="1" applyBorder="1" applyAlignment="1">
      <alignment horizontal="left" vertical="top" wrapText="1" indent="1"/>
    </xf>
    <xf numFmtId="0" fontId="3" fillId="0" borderId="4" xfId="2" applyFont="1" applyBorder="1" applyAlignment="1">
      <alignment vertical="top" wrapText="1"/>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0" fontId="14" fillId="0" borderId="26"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0" fontId="14" fillId="0" borderId="41" xfId="0" applyFont="1" applyBorder="1" applyAlignment="1">
      <alignment horizontal="center"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165"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0" fontId="14" fillId="0" borderId="73"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5"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43" xfId="0" applyFont="1" applyBorder="1" applyAlignment="1">
      <alignment horizontal="center" vertical="center" wrapText="1"/>
    </xf>
    <xf numFmtId="43" fontId="15" fillId="4" borderId="12" xfId="5" applyFont="1" applyFill="1" applyBorder="1" applyAlignment="1">
      <alignmen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3" fontId="15" fillId="4" borderId="49" xfId="5" applyFont="1" applyFill="1" applyBorder="1" applyAlignment="1">
      <alignment vertical="center" wrapText="1"/>
    </xf>
    <xf numFmtId="0" fontId="14" fillId="5" borderId="65" xfId="0" applyFont="1" applyFill="1" applyBorder="1" applyAlignment="1">
      <alignment horizontal="right" vertical="center" wrapText="1"/>
    </xf>
    <xf numFmtId="3" fontId="2" fillId="2" borderId="6" xfId="1" applyNumberFormat="1" applyFont="1" applyFill="1" applyBorder="1" applyAlignment="1">
      <alignment horizontal="right" vertical="center"/>
    </xf>
    <xf numFmtId="3" fontId="2" fillId="2" borderId="0" xfId="1" applyNumberFormat="1" applyFont="1" applyFill="1" applyAlignment="1">
      <alignment horizontal="right" vertical="center"/>
    </xf>
    <xf numFmtId="3" fontId="3" fillId="2" borderId="76" xfId="1" applyNumberFormat="1" applyFont="1" applyFill="1" applyBorder="1" applyAlignment="1">
      <alignment horizontal="right" vertical="center"/>
    </xf>
    <xf numFmtId="3" fontId="2" fillId="2" borderId="80" xfId="1" applyNumberFormat="1" applyFont="1" applyFill="1" applyBorder="1" applyAlignment="1">
      <alignment horizontal="right" vertical="center"/>
    </xf>
    <xf numFmtId="3" fontId="3" fillId="2" borderId="79" xfId="1" applyNumberFormat="1" applyFont="1" applyFill="1" applyBorder="1" applyAlignment="1">
      <alignment horizontal="right" vertical="center"/>
    </xf>
    <xf numFmtId="3" fontId="5" fillId="0" borderId="0" xfId="0" applyNumberFormat="1" applyFont="1"/>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4" fillId="0" borderId="6" xfId="0" applyFont="1" applyBorder="1" applyAlignment="1">
      <alignment horizontal="center" vertical="center" wrapText="1"/>
    </xf>
    <xf numFmtId="3" fontId="15" fillId="4" borderId="6" xfId="0" applyNumberFormat="1" applyFont="1" applyFill="1" applyBorder="1" applyAlignment="1">
      <alignment horizontal="right" vertical="center" wrapText="1"/>
    </xf>
    <xf numFmtId="3" fontId="15" fillId="9" borderId="7" xfId="5" applyNumberFormat="1" applyFont="1" applyFill="1" applyBorder="1" applyAlignment="1">
      <alignment horizontal="right" vertical="center" wrapText="1"/>
    </xf>
    <xf numFmtId="0" fontId="4" fillId="0" borderId="85" xfId="0" applyFont="1" applyBorder="1" applyAlignment="1">
      <alignment horizontal="center" vertical="center"/>
    </xf>
    <xf numFmtId="0" fontId="14" fillId="0" borderId="0" xfId="0" applyFont="1" applyAlignment="1">
      <alignment horizontal="center" vertical="center" wrapText="1"/>
    </xf>
    <xf numFmtId="3" fontId="15" fillId="4" borderId="0" xfId="0" applyNumberFormat="1" applyFont="1" applyFill="1" applyAlignment="1">
      <alignment horizontal="right" vertical="center" wrapText="1"/>
    </xf>
    <xf numFmtId="3" fontId="15" fillId="9" borderId="76" xfId="5" applyNumberFormat="1" applyFont="1" applyFill="1" applyBorder="1" applyAlignment="1">
      <alignment horizontal="right" vertical="center" wrapText="1"/>
    </xf>
    <xf numFmtId="0" fontId="4" fillId="0" borderId="86" xfId="0" applyFont="1" applyBorder="1" applyAlignment="1">
      <alignment horizontal="center" vertical="center"/>
    </xf>
    <xf numFmtId="0" fontId="4" fillId="0" borderId="80" xfId="0" applyFont="1" applyBorder="1" applyAlignment="1">
      <alignment horizontal="center"/>
    </xf>
    <xf numFmtId="0" fontId="14" fillId="0" borderId="80" xfId="0" applyFont="1" applyBorder="1" applyAlignment="1">
      <alignment horizontal="center" vertical="center" wrapText="1"/>
    </xf>
    <xf numFmtId="3" fontId="15" fillId="4" borderId="80" xfId="0" applyNumberFormat="1" applyFont="1" applyFill="1" applyBorder="1" applyAlignment="1">
      <alignment horizontal="right" vertical="center" wrapText="1"/>
    </xf>
    <xf numFmtId="3" fontId="15" fillId="9" borderId="79" xfId="5" applyNumberFormat="1" applyFont="1" applyFill="1" applyBorder="1" applyAlignment="1">
      <alignment horizontal="right" vertical="center" wrapText="1"/>
    </xf>
    <xf numFmtId="0" fontId="5" fillId="0" borderId="0" xfId="14" applyFont="1" applyAlignment="1" applyProtection="1">
      <alignment vertical="top"/>
      <protection locked="0"/>
    </xf>
    <xf numFmtId="0" fontId="3" fillId="3" borderId="14" xfId="14" applyFont="1" applyFill="1" applyBorder="1" applyAlignment="1">
      <alignment vertical="center"/>
    </xf>
    <xf numFmtId="0" fontId="3" fillId="3" borderId="15" xfId="14" applyFont="1" applyFill="1" applyBorder="1" applyAlignment="1">
      <alignment horizontal="center" vertical="center"/>
    </xf>
    <xf numFmtId="0" fontId="3" fillId="3" borderId="3" xfId="14" applyFont="1" applyFill="1" applyBorder="1" applyAlignment="1">
      <alignment horizontal="center" vertical="center" wrapText="1"/>
    </xf>
    <xf numFmtId="0" fontId="3" fillId="3" borderId="4" xfId="14" applyFont="1" applyFill="1" applyBorder="1" applyAlignment="1">
      <alignment horizontal="center" vertical="center" wrapText="1"/>
    </xf>
    <xf numFmtId="0" fontId="3" fillId="3" borderId="1" xfId="14" applyFont="1" applyFill="1" applyBorder="1" applyAlignment="1">
      <alignment horizontal="center" vertical="center" wrapText="1"/>
    </xf>
    <xf numFmtId="0" fontId="4" fillId="0" borderId="0" xfId="14" applyFont="1" applyAlignment="1" applyProtection="1">
      <alignment horizontal="center" vertical="top"/>
      <protection locked="0"/>
    </xf>
    <xf numFmtId="0" fontId="4" fillId="0" borderId="0" xfId="14" applyFont="1" applyAlignment="1" applyProtection="1">
      <alignment horizontal="left" vertical="top" wrapText="1" indent="1"/>
      <protection locked="0"/>
    </xf>
    <xf numFmtId="3" fontId="4" fillId="0" borderId="14" xfId="14" applyNumberFormat="1" applyFont="1" applyBorder="1" applyAlignment="1" applyProtection="1">
      <alignment vertical="top"/>
      <protection locked="0"/>
    </xf>
    <xf numFmtId="49" fontId="9" fillId="0" borderId="0" xfId="14" applyNumberFormat="1" applyFont="1" applyAlignment="1" applyProtection="1">
      <alignment vertical="top"/>
      <protection locked="0"/>
    </xf>
    <xf numFmtId="0" fontId="4" fillId="0" borderId="0" xfId="14" applyFont="1" applyAlignment="1" applyProtection="1">
      <alignment vertical="top"/>
      <protection locked="0"/>
    </xf>
    <xf numFmtId="0" fontId="8" fillId="0" borderId="0" xfId="14" applyFont="1" applyAlignment="1" applyProtection="1">
      <alignment horizontal="left" vertical="top" wrapText="1" indent="1"/>
      <protection locked="0"/>
    </xf>
    <xf numFmtId="3" fontId="4" fillId="0" borderId="15" xfId="14" applyNumberFormat="1" applyFont="1" applyBorder="1" applyAlignment="1" applyProtection="1">
      <alignment vertical="top"/>
      <protection locked="0"/>
    </xf>
    <xf numFmtId="3" fontId="4" fillId="0" borderId="12" xfId="14" applyNumberFormat="1" applyFont="1" applyBorder="1" applyAlignment="1" applyProtection="1">
      <alignment vertical="top"/>
      <protection locked="0"/>
    </xf>
    <xf numFmtId="0" fontId="3" fillId="0" borderId="2" xfId="14" applyFont="1" applyBorder="1" applyAlignment="1" applyProtection="1">
      <alignment horizontal="left" vertical="top" indent="3"/>
      <protection locked="0"/>
    </xf>
    <xf numFmtId="3" fontId="8" fillId="0" borderId="4" xfId="14" applyNumberFormat="1" applyFont="1" applyBorder="1" applyAlignment="1" applyProtection="1">
      <alignment vertical="top"/>
      <protection locked="0"/>
    </xf>
    <xf numFmtId="3" fontId="8" fillId="0" borderId="2" xfId="14" applyNumberFormat="1" applyFont="1" applyBorder="1" applyAlignment="1" applyProtection="1">
      <alignment vertical="top"/>
      <protection locked="0"/>
    </xf>
    <xf numFmtId="3" fontId="8" fillId="0" borderId="14" xfId="14" applyNumberFormat="1" applyFont="1" applyBorder="1" applyAlignment="1" applyProtection="1">
      <alignment vertical="top"/>
      <protection locked="0"/>
    </xf>
    <xf numFmtId="0" fontId="8" fillId="0" borderId="6" xfId="14" applyFont="1" applyBorder="1" applyAlignment="1" applyProtection="1">
      <alignment vertical="top"/>
      <protection locked="0"/>
    </xf>
    <xf numFmtId="4" fontId="8" fillId="0" borderId="6" xfId="14" applyNumberFormat="1" applyFont="1" applyBorder="1" applyAlignment="1" applyProtection="1">
      <alignment vertical="top"/>
      <protection locked="0"/>
    </xf>
    <xf numFmtId="4" fontId="8" fillId="0" borderId="7" xfId="14" applyNumberFormat="1" applyFont="1" applyBorder="1" applyAlignment="1" applyProtection="1">
      <alignment vertical="top"/>
      <protection locked="0"/>
    </xf>
    <xf numFmtId="4" fontId="3" fillId="0" borderId="1" xfId="14" applyNumberFormat="1" applyFont="1" applyBorder="1" applyAlignment="1" applyProtection="1">
      <alignment vertical="top"/>
      <protection locked="0"/>
    </xf>
    <xf numFmtId="4" fontId="3" fillId="0" borderId="2" xfId="14" applyNumberFormat="1" applyFont="1" applyBorder="1" applyAlignment="1" applyProtection="1">
      <alignment vertical="top"/>
      <protection locked="0"/>
    </xf>
    <xf numFmtId="4" fontId="8" fillId="0" borderId="12" xfId="14" applyNumberFormat="1" applyFont="1" applyBorder="1" applyAlignment="1" applyProtection="1">
      <alignment vertical="top"/>
      <protection locked="0"/>
    </xf>
    <xf numFmtId="0" fontId="3" fillId="3" borderId="14" xfId="14" applyFont="1" applyFill="1" applyBorder="1" applyAlignment="1">
      <alignment vertical="center" wrapText="1"/>
    </xf>
    <xf numFmtId="0" fontId="3" fillId="3" borderId="15" xfId="14" applyFont="1" applyFill="1" applyBorder="1" applyAlignment="1">
      <alignment horizontal="center" vertical="center" wrapText="1"/>
    </xf>
    <xf numFmtId="0" fontId="3" fillId="0" borderId="85" xfId="14" applyFont="1" applyBorder="1" applyAlignment="1">
      <alignment horizontal="left" vertical="top" indent="1"/>
    </xf>
    <xf numFmtId="3" fontId="3" fillId="0" borderId="14" xfId="14" applyNumberFormat="1" applyFont="1" applyBorder="1" applyAlignment="1" applyProtection="1">
      <alignment vertical="top"/>
      <protection locked="0"/>
    </xf>
    <xf numFmtId="0" fontId="8" fillId="0" borderId="0" xfId="14" applyFont="1" applyAlignment="1">
      <alignment horizontal="left" vertical="top" wrapText="1" indent="2"/>
    </xf>
    <xf numFmtId="3" fontId="8" fillId="0" borderId="15" xfId="14" applyNumberFormat="1" applyFont="1" applyBorder="1" applyAlignment="1" applyProtection="1">
      <alignment vertical="top"/>
      <protection locked="0"/>
    </xf>
    <xf numFmtId="0" fontId="8" fillId="0" borderId="0" xfId="14" applyFont="1" applyAlignment="1">
      <alignment horizontal="left" vertical="top" wrapText="1"/>
    </xf>
    <xf numFmtId="0" fontId="3" fillId="0" borderId="85" xfId="14" applyFont="1" applyBorder="1" applyAlignment="1">
      <alignment horizontal="left" vertical="top" wrapText="1" indent="1"/>
    </xf>
    <xf numFmtId="3" fontId="3" fillId="0" borderId="15" xfId="14" applyNumberFormat="1" applyFont="1" applyBorder="1" applyAlignment="1" applyProtection="1">
      <alignment vertical="top"/>
      <protection locked="0"/>
    </xf>
    <xf numFmtId="0" fontId="3" fillId="0" borderId="2" xfId="14" applyFont="1" applyBorder="1" applyAlignment="1">
      <alignment horizontal="center" vertical="top" wrapText="1"/>
    </xf>
    <xf numFmtId="4" fontId="3" fillId="0" borderId="3" xfId="14" applyNumberFormat="1" applyFont="1" applyBorder="1" applyAlignment="1" applyProtection="1">
      <alignment vertical="top"/>
      <protection locked="0"/>
    </xf>
    <xf numFmtId="0" fontId="0" fillId="0" borderId="0" xfId="14" applyFont="1" applyAlignment="1" applyProtection="1">
      <alignment vertical="top"/>
      <protection locked="0"/>
    </xf>
    <xf numFmtId="0" fontId="0" fillId="0" borderId="0" xfId="0" applyProtection="1">
      <protection locked="0"/>
    </xf>
    <xf numFmtId="0" fontId="3" fillId="3" borderId="7" xfId="11" applyFont="1" applyFill="1" applyBorder="1" applyAlignment="1">
      <alignment vertical="center"/>
    </xf>
    <xf numFmtId="0" fontId="3" fillId="3" borderId="1" xfId="11" applyFont="1" applyFill="1" applyBorder="1" applyAlignment="1" applyProtection="1">
      <alignment vertical="center" wrapText="1"/>
      <protection locked="0"/>
    </xf>
    <xf numFmtId="0" fontId="3" fillId="3" borderId="2" xfId="11" applyFont="1" applyFill="1" applyBorder="1" applyAlignment="1" applyProtection="1">
      <alignment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vertical="center" wrapText="1"/>
      <protection locked="0"/>
    </xf>
    <xf numFmtId="0" fontId="3" fillId="3" borderId="76" xfId="11" applyFont="1" applyFill="1" applyBorder="1" applyAlignment="1">
      <alignment horizontal="center" vertical="center"/>
    </xf>
    <xf numFmtId="4" fontId="3" fillId="3" borderId="4" xfId="11" applyNumberFormat="1" applyFont="1" applyFill="1" applyBorder="1" applyAlignment="1">
      <alignment horizontal="center" vertical="center" wrapText="1"/>
    </xf>
    <xf numFmtId="0" fontId="8" fillId="0" borderId="7" xfId="11" applyFont="1" applyBorder="1" applyAlignment="1">
      <alignment horizontal="left" vertical="center" indent="1"/>
    </xf>
    <xf numFmtId="4" fontId="8" fillId="0" borderId="14" xfId="11" applyNumberFormat="1" applyFont="1" applyBorder="1" applyAlignment="1">
      <alignment horizontal="center" vertical="center" wrapText="1"/>
    </xf>
    <xf numFmtId="0" fontId="8" fillId="0" borderId="76" xfId="0" applyFont="1" applyBorder="1" applyAlignment="1" applyProtection="1">
      <alignment horizontal="left" indent="1"/>
      <protection locked="0"/>
    </xf>
    <xf numFmtId="3" fontId="8" fillId="0" borderId="15" xfId="0" applyNumberFormat="1" applyFont="1" applyBorder="1" applyProtection="1">
      <protection locked="0"/>
    </xf>
    <xf numFmtId="0" fontId="3" fillId="0" borderId="2" xfId="0" applyFont="1" applyBorder="1" applyAlignment="1" applyProtection="1">
      <alignment horizontal="center"/>
      <protection locked="0"/>
    </xf>
    <xf numFmtId="3" fontId="3" fillId="0" borderId="4" xfId="0" applyNumberFormat="1" applyFont="1" applyBorder="1" applyProtection="1">
      <protection locked="0"/>
    </xf>
    <xf numFmtId="0" fontId="3" fillId="0" borderId="0" xfId="11" applyFont="1" applyAlignment="1">
      <alignment vertical="center"/>
    </xf>
    <xf numFmtId="0" fontId="3" fillId="0" borderId="15" xfId="11" applyFont="1" applyBorder="1" applyAlignment="1">
      <alignment horizontal="center" vertical="center" wrapText="1"/>
    </xf>
    <xf numFmtId="0" fontId="0" fillId="0" borderId="0" xfId="0" applyAlignment="1" applyProtection="1">
      <alignment horizontal="left" indent="1"/>
      <protection locked="0"/>
    </xf>
    <xf numFmtId="0" fontId="0" fillId="0" borderId="0" xfId="0" applyAlignment="1" applyProtection="1">
      <alignment horizontal="left" wrapText="1" indent="1"/>
      <protection locked="0"/>
    </xf>
    <xf numFmtId="0" fontId="3" fillId="0" borderId="0" xfId="0" applyFont="1"/>
    <xf numFmtId="0" fontId="3" fillId="0" borderId="76" xfId="0" applyFont="1" applyBorder="1"/>
    <xf numFmtId="0" fontId="8" fillId="0" borderId="80" xfId="0" applyFont="1" applyBorder="1"/>
    <xf numFmtId="3" fontId="8" fillId="0" borderId="12" xfId="0" applyNumberFormat="1" applyFont="1" applyBorder="1" applyProtection="1">
      <protection locked="0"/>
    </xf>
    <xf numFmtId="0" fontId="3" fillId="0" borderId="80" xfId="0" applyFont="1" applyBorder="1" applyAlignment="1" applyProtection="1">
      <alignment horizontal="center"/>
      <protection locked="0"/>
    </xf>
    <xf numFmtId="3" fontId="3" fillId="0" borderId="12" xfId="0" applyNumberFormat="1" applyFont="1" applyBorder="1" applyProtection="1">
      <protection locked="0"/>
    </xf>
    <xf numFmtId="0" fontId="3" fillId="0" borderId="85" xfId="0" applyFont="1" applyBorder="1" applyAlignment="1">
      <alignment horizontal="left"/>
    </xf>
    <xf numFmtId="3" fontId="3" fillId="0" borderId="14" xfId="0" applyNumberFormat="1" applyFont="1" applyBorder="1" applyProtection="1">
      <protection locked="0"/>
    </xf>
    <xf numFmtId="0" fontId="8" fillId="0" borderId="0" xfId="0" applyFont="1" applyAlignment="1">
      <alignment horizontal="left" indent="1"/>
    </xf>
    <xf numFmtId="0" fontId="9" fillId="0" borderId="85" xfId="0" applyFont="1" applyBorder="1" applyAlignment="1">
      <alignment horizontal="center" vertical="center" wrapText="1"/>
    </xf>
    <xf numFmtId="3" fontId="3" fillId="0" borderId="15" xfId="0" applyNumberFormat="1" applyFont="1" applyBorder="1" applyProtection="1">
      <protection locked="0"/>
    </xf>
    <xf numFmtId="0" fontId="19" fillId="0" borderId="85" xfId="0" applyFont="1" applyBorder="1" applyAlignment="1">
      <alignment horizontal="left"/>
    </xf>
    <xf numFmtId="0" fontId="8" fillId="0" borderId="0" xfId="0" applyFont="1" applyAlignment="1">
      <alignment horizontal="left"/>
    </xf>
    <xf numFmtId="0" fontId="8" fillId="0" borderId="80" xfId="0" applyFont="1" applyBorder="1" applyAlignment="1">
      <alignment horizontal="left" indent="1"/>
    </xf>
    <xf numFmtId="0" fontId="3" fillId="0" borderId="85" xfId="0" applyFont="1" applyBorder="1" applyAlignment="1">
      <alignment horizontal="left" vertical="center"/>
    </xf>
    <xf numFmtId="0" fontId="8" fillId="0" borderId="0" xfId="0" applyFont="1" applyAlignment="1">
      <alignment horizontal="left" wrapText="1" indent="1"/>
    </xf>
    <xf numFmtId="164" fontId="3" fillId="3" borderId="5" xfId="3" applyNumberFormat="1" applyFont="1" applyFill="1" applyBorder="1" applyAlignment="1" applyProtection="1">
      <alignment horizontal="center" vertical="center" wrapText="1"/>
    </xf>
    <xf numFmtId="164" fontId="3" fillId="3" borderId="1" xfId="3" applyNumberFormat="1" applyFont="1" applyFill="1" applyBorder="1" applyAlignment="1" applyProtection="1">
      <alignment horizontal="center" vertical="center" wrapText="1"/>
    </xf>
    <xf numFmtId="164" fontId="3" fillId="3" borderId="4" xfId="3" applyNumberFormat="1" applyFont="1" applyFill="1" applyBorder="1" applyAlignment="1" applyProtection="1">
      <alignment horizontal="center" vertical="center" wrapText="1"/>
    </xf>
    <xf numFmtId="0" fontId="8" fillId="0" borderId="4" xfId="0" applyFont="1" applyBorder="1" applyAlignment="1" applyProtection="1">
      <alignment horizontal="left"/>
      <protection locked="0"/>
    </xf>
    <xf numFmtId="3" fontId="8" fillId="0" borderId="4" xfId="0" applyNumberFormat="1" applyFont="1" applyBorder="1" applyAlignment="1" applyProtection="1">
      <alignment horizontal="right"/>
      <protection locked="0"/>
    </xf>
    <xf numFmtId="0" fontId="3" fillId="0" borderId="4" xfId="0" applyFont="1" applyBorder="1" applyAlignment="1" applyProtection="1">
      <alignment horizontal="left"/>
      <protection locked="0"/>
    </xf>
    <xf numFmtId="3" fontId="3" fillId="0" borderId="4" xfId="0" applyNumberFormat="1" applyFont="1" applyBorder="1" applyAlignment="1" applyProtection="1">
      <alignment horizontal="right"/>
      <protection locked="0"/>
    </xf>
    <xf numFmtId="3" fontId="20" fillId="0" borderId="4" xfId="0" applyNumberFormat="1" applyFont="1" applyBorder="1" applyAlignment="1" applyProtection="1">
      <alignment horizontal="right"/>
      <protection locked="0"/>
    </xf>
    <xf numFmtId="0" fontId="3" fillId="0" borderId="2" xfId="0" applyFont="1" applyBorder="1" applyAlignment="1" applyProtection="1">
      <alignment horizontal="left"/>
      <protection locked="0"/>
    </xf>
    <xf numFmtId="4" fontId="3" fillId="0" borderId="2" xfId="0" applyNumberFormat="1" applyFont="1" applyBorder="1" applyAlignment="1" applyProtection="1">
      <alignment horizontal="right"/>
      <protection locked="0"/>
    </xf>
    <xf numFmtId="3" fontId="3" fillId="0" borderId="2" xfId="0" applyNumberFormat="1" applyFont="1" applyBorder="1" applyAlignment="1" applyProtection="1">
      <alignment horizontal="right"/>
      <protection locked="0"/>
    </xf>
    <xf numFmtId="0" fontId="8" fillId="0" borderId="4" xfId="0" applyFont="1" applyBorder="1" applyAlignment="1" applyProtection="1">
      <alignment horizontal="center"/>
      <protection locked="0"/>
    </xf>
    <xf numFmtId="0" fontId="8" fillId="0" borderId="0" xfId="0" applyFont="1" applyProtection="1">
      <protection locked="0"/>
    </xf>
    <xf numFmtId="0" fontId="21" fillId="0" borderId="0" xfId="0" applyFont="1" applyProtection="1">
      <protection locked="0"/>
    </xf>
    <xf numFmtId="164" fontId="8" fillId="0" borderId="4" xfId="3" applyNumberFormat="1" applyFont="1" applyFill="1" applyBorder="1" applyAlignment="1" applyProtection="1">
      <alignment horizontal="left" vertical="center"/>
      <protection locked="0"/>
    </xf>
    <xf numFmtId="3" fontId="8" fillId="0" borderId="4" xfId="3" applyNumberFormat="1" applyFont="1" applyFill="1" applyBorder="1" applyAlignment="1" applyProtection="1">
      <alignment horizontal="center" vertical="center"/>
      <protection locked="0"/>
    </xf>
    <xf numFmtId="164" fontId="8" fillId="0" borderId="4" xfId="3" applyNumberFormat="1" applyFont="1" applyFill="1" applyBorder="1" applyAlignment="1" applyProtection="1">
      <alignment horizontal="center" vertical="center"/>
      <protection locked="0"/>
    </xf>
    <xf numFmtId="0" fontId="8" fillId="0" borderId="4" xfId="4" applyFont="1" applyBorder="1" applyAlignment="1" applyProtection="1">
      <alignment horizontal="left"/>
      <protection locked="0"/>
    </xf>
    <xf numFmtId="3" fontId="8" fillId="0" borderId="4" xfId="4" applyNumberFormat="1" applyFont="1" applyBorder="1" applyAlignment="1" applyProtection="1">
      <alignment horizontal="right"/>
      <protection locked="0"/>
    </xf>
    <xf numFmtId="0" fontId="3" fillId="0" borderId="4" xfId="4" applyFont="1" applyBorder="1" applyAlignment="1" applyProtection="1">
      <alignment horizontal="left"/>
      <protection locked="0"/>
    </xf>
    <xf numFmtId="3" fontId="3" fillId="0" borderId="4" xfId="4" applyNumberFormat="1" applyFont="1" applyBorder="1" applyAlignment="1" applyProtection="1">
      <alignment horizontal="right"/>
      <protection locked="0"/>
    </xf>
    <xf numFmtId="0" fontId="8" fillId="0" borderId="4" xfId="4" applyFont="1" applyBorder="1" applyAlignment="1" applyProtection="1">
      <alignment horizontal="center"/>
      <protection locked="0"/>
    </xf>
    <xf numFmtId="0" fontId="3" fillId="0" borderId="2" xfId="4" applyFont="1" applyBorder="1" applyAlignment="1" applyProtection="1">
      <alignment horizontal="left"/>
      <protection locked="0"/>
    </xf>
    <xf numFmtId="4" fontId="3" fillId="0" borderId="2" xfId="4" applyNumberFormat="1" applyFont="1" applyBorder="1" applyAlignment="1" applyProtection="1">
      <alignment horizontal="right"/>
      <protection locked="0"/>
    </xf>
    <xf numFmtId="3" fontId="3" fillId="0" borderId="2" xfId="4" applyNumberFormat="1" applyFont="1" applyBorder="1" applyAlignment="1" applyProtection="1">
      <alignment horizontal="right"/>
      <protection locked="0"/>
    </xf>
    <xf numFmtId="4" fontId="4" fillId="0" borderId="0" xfId="4" applyNumberFormat="1" applyProtection="1">
      <protection locked="0"/>
    </xf>
    <xf numFmtId="0" fontId="22" fillId="0" borderId="0" xfId="4" applyFont="1" applyProtection="1">
      <protection locked="0"/>
    </xf>
    <xf numFmtId="0" fontId="4" fillId="0" borderId="0" xfId="0" applyFont="1" applyProtection="1">
      <protection locked="0"/>
    </xf>
    <xf numFmtId="4" fontId="3" fillId="3" borderId="3" xfId="11" applyNumberFormat="1" applyFont="1" applyFill="1" applyBorder="1" applyAlignment="1">
      <alignment horizontal="center" vertical="center" wrapText="1"/>
    </xf>
    <xf numFmtId="4" fontId="3" fillId="3" borderId="1" xfId="11" applyNumberFormat="1" applyFont="1" applyFill="1" applyBorder="1" applyAlignment="1">
      <alignment horizontal="center" vertical="center" wrapText="1"/>
    </xf>
    <xf numFmtId="0" fontId="3" fillId="12" borderId="0" xfId="11" applyFont="1" applyFill="1" applyAlignment="1">
      <alignment horizontal="center" vertical="center"/>
    </xf>
    <xf numFmtId="0" fontId="3" fillId="12" borderId="15" xfId="11" applyFont="1" applyFill="1" applyBorder="1" applyAlignment="1">
      <alignment horizontal="center" vertical="center" wrapText="1"/>
    </xf>
    <xf numFmtId="0" fontId="3" fillId="0" borderId="0" xfId="11" applyFont="1"/>
    <xf numFmtId="3" fontId="3" fillId="0" borderId="15" xfId="0" applyNumberFormat="1" applyFont="1" applyBorder="1" applyAlignment="1" applyProtection="1">
      <alignment horizontal="right"/>
      <protection locked="0"/>
    </xf>
    <xf numFmtId="0" fontId="3" fillId="0" borderId="0" xfId="2" applyFont="1" applyAlignment="1" applyProtection="1">
      <alignment horizontal="left" vertical="top" indent="1"/>
      <protection hidden="1"/>
    </xf>
    <xf numFmtId="0" fontId="9" fillId="0" borderId="0" xfId="0" applyFont="1" applyProtection="1">
      <protection locked="0" hidden="1"/>
    </xf>
    <xf numFmtId="0" fontId="8" fillId="0" borderId="0" xfId="0" applyFont="1" applyAlignment="1">
      <alignment horizontal="left" indent="2"/>
    </xf>
    <xf numFmtId="0" fontId="3" fillId="0" borderId="0" xfId="0" applyFont="1" applyAlignment="1">
      <alignment horizontal="left" indent="1"/>
    </xf>
    <xf numFmtId="0" fontId="23" fillId="0" borderId="3" xfId="0" applyFont="1" applyBorder="1" applyAlignment="1">
      <alignment horizontal="center"/>
    </xf>
    <xf numFmtId="4" fontId="4" fillId="0" borderId="0" xfId="0" applyNumberFormat="1" applyFont="1" applyProtection="1">
      <protection locked="0"/>
    </xf>
    <xf numFmtId="0" fontId="2" fillId="2" borderId="0" xfId="15" applyFont="1" applyFill="1" applyAlignment="1">
      <alignment horizontal="right" vertical="center"/>
    </xf>
    <xf numFmtId="0" fontId="3" fillId="2" borderId="0" xfId="15" applyFont="1" applyFill="1" applyAlignment="1">
      <alignment horizontal="left" vertical="center"/>
    </xf>
    <xf numFmtId="0" fontId="24" fillId="0" borderId="0" xfId="15" applyFont="1"/>
    <xf numFmtId="0" fontId="25" fillId="2" borderId="0" xfId="15" applyFont="1" applyFill="1"/>
    <xf numFmtId="0" fontId="25" fillId="15" borderId="0" xfId="15" applyFont="1" applyFill="1" applyAlignment="1">
      <alignment horizontal="center" vertical="center"/>
    </xf>
    <xf numFmtId="0" fontId="25" fillId="15" borderId="0" xfId="15" applyFont="1" applyFill="1"/>
    <xf numFmtId="0" fontId="26" fillId="16" borderId="0" xfId="15" applyFont="1" applyFill="1"/>
    <xf numFmtId="0" fontId="2" fillId="0" borderId="0" xfId="15" applyFont="1" applyAlignment="1">
      <alignment horizontal="center"/>
    </xf>
    <xf numFmtId="0" fontId="2" fillId="0" borderId="0" xfId="15" applyFont="1"/>
    <xf numFmtId="3" fontId="24" fillId="0" borderId="0" xfId="15" applyNumberFormat="1" applyFont="1"/>
    <xf numFmtId="4" fontId="24" fillId="0" borderId="0" xfId="15" applyNumberFormat="1" applyFont="1"/>
    <xf numFmtId="0" fontId="2" fillId="5" borderId="1" xfId="16" applyFont="1" applyFill="1" applyBorder="1" applyAlignment="1">
      <alignment horizontal="center" vertical="center"/>
    </xf>
    <xf numFmtId="0" fontId="3" fillId="5" borderId="4" xfId="15" applyFont="1" applyFill="1" applyBorder="1" applyAlignment="1">
      <alignment horizontal="center" vertical="center"/>
    </xf>
    <xf numFmtId="0" fontId="8" fillId="0" borderId="4" xfId="16" applyFont="1" applyBorder="1" applyAlignment="1">
      <alignment horizontal="left" vertical="center" indent="1"/>
    </xf>
    <xf numFmtId="3" fontId="24" fillId="0" borderId="4" xfId="16" applyNumberFormat="1" applyFont="1" applyBorder="1" applyAlignment="1">
      <alignment horizontal="right" vertical="center" wrapText="1" indent="1"/>
    </xf>
    <xf numFmtId="0" fontId="8" fillId="0" borderId="6" xfId="16" applyFont="1" applyBorder="1" applyAlignment="1">
      <alignment horizontal="left" vertical="center" indent="1"/>
    </xf>
    <xf numFmtId="4" fontId="24" fillId="0" borderId="6" xfId="16" applyNumberFormat="1" applyFont="1" applyBorder="1" applyAlignment="1">
      <alignment horizontal="right" vertical="center" wrapText="1" indent="1"/>
    </xf>
    <xf numFmtId="0" fontId="24" fillId="0" borderId="0" xfId="16" applyFont="1" applyAlignment="1">
      <alignment horizontal="left" vertical="center"/>
    </xf>
    <xf numFmtId="4" fontId="24" fillId="0" borderId="0" xfId="16" applyNumberFormat="1" applyFont="1" applyAlignment="1">
      <alignment horizontal="right" vertical="center" indent="1"/>
    </xf>
    <xf numFmtId="0" fontId="2" fillId="5" borderId="5" xfId="16" applyFont="1" applyFill="1" applyBorder="1" applyAlignment="1">
      <alignment horizontal="center" vertical="center"/>
    </xf>
    <xf numFmtId="3" fontId="24" fillId="0" borderId="3" xfId="16" applyNumberFormat="1" applyFont="1" applyBorder="1" applyAlignment="1">
      <alignment horizontal="right" vertical="center" wrapText="1" indent="1"/>
    </xf>
    <xf numFmtId="0" fontId="24" fillId="0" borderId="0" xfId="17" applyFont="1"/>
    <xf numFmtId="0" fontId="3" fillId="0" borderId="2" xfId="0" applyFont="1" applyBorder="1" applyAlignment="1" applyProtection="1">
      <alignment horizontal="center" vertical="center" wrapText="1"/>
      <protection locked="0"/>
    </xf>
    <xf numFmtId="0" fontId="8" fillId="0" borderId="1" xfId="14" applyFont="1" applyBorder="1" applyAlignment="1">
      <alignment horizontal="center" vertical="center"/>
    </xf>
    <xf numFmtId="0" fontId="8" fillId="0" borderId="3" xfId="14" applyFont="1" applyBorder="1" applyAlignment="1">
      <alignment horizontal="center" vertical="center"/>
    </xf>
    <xf numFmtId="0" fontId="8" fillId="0" borderId="4" xfId="14" applyFont="1" applyBorder="1" applyAlignment="1">
      <alignment horizontal="center" vertical="center" wrapText="1"/>
    </xf>
    <xf numFmtId="0" fontId="3" fillId="0" borderId="4" xfId="0" applyFont="1" applyBorder="1" applyAlignment="1" applyProtection="1">
      <alignment horizontal="left" vertical="center"/>
      <protection hidden="1"/>
    </xf>
    <xf numFmtId="0" fontId="3" fillId="0" borderId="4" xfId="0" applyFont="1" applyBorder="1" applyAlignment="1">
      <alignment horizontal="left" vertical="center" wrapText="1"/>
    </xf>
    <xf numFmtId="3" fontId="3" fillId="0" borderId="4" xfId="0" applyNumberFormat="1" applyFont="1" applyBorder="1" applyAlignment="1" applyProtection="1">
      <alignment horizontal="right" vertical="center" wrapText="1"/>
      <protection locked="0"/>
    </xf>
    <xf numFmtId="0" fontId="3" fillId="0" borderId="1" xfId="0" applyFont="1" applyBorder="1" applyAlignment="1" applyProtection="1">
      <alignment vertical="center"/>
      <protection hidden="1"/>
    </xf>
    <xf numFmtId="0" fontId="3" fillId="0" borderId="3" xfId="0" applyFont="1" applyBorder="1" applyAlignment="1">
      <alignment horizontal="left" vertical="center" wrapText="1"/>
    </xf>
    <xf numFmtId="3" fontId="8" fillId="0" borderId="4" xfId="0" applyNumberFormat="1" applyFont="1" applyBorder="1" applyAlignment="1" applyProtection="1">
      <alignment horizontal="right" vertical="center" wrapText="1"/>
      <protection locked="0"/>
    </xf>
    <xf numFmtId="0" fontId="8" fillId="0" borderId="3" xfId="0" applyFont="1" applyBorder="1" applyAlignment="1">
      <alignment horizontal="left" vertical="center" wrapText="1"/>
    </xf>
    <xf numFmtId="0" fontId="3" fillId="0" borderId="80" xfId="0" applyFont="1" applyBorder="1" applyAlignment="1" applyProtection="1">
      <alignment vertical="center"/>
      <protection hidden="1"/>
    </xf>
    <xf numFmtId="0" fontId="3" fillId="0" borderId="80" xfId="0" applyFont="1" applyBorder="1" applyAlignment="1">
      <alignment horizontal="left" vertical="center" wrapText="1"/>
    </xf>
    <xf numFmtId="4" fontId="3" fillId="0" borderId="80" xfId="0" applyNumberFormat="1" applyFont="1" applyBorder="1" applyAlignment="1" applyProtection="1">
      <alignment horizontal="right" vertical="center" wrapText="1"/>
      <protection locked="0"/>
    </xf>
    <xf numFmtId="4" fontId="3" fillId="0" borderId="4" xfId="0" applyNumberFormat="1" applyFont="1" applyBorder="1" applyAlignment="1" applyProtection="1">
      <alignment horizontal="right" vertical="center" wrapText="1"/>
      <protection locked="0"/>
    </xf>
    <xf numFmtId="0" fontId="4" fillId="0" borderId="0" xfId="14" applyFont="1"/>
    <xf numFmtId="0" fontId="3" fillId="2" borderId="7" xfId="1" applyFont="1" applyFill="1" applyBorder="1" applyAlignment="1">
      <alignment horizontal="right" vertical="center"/>
    </xf>
    <xf numFmtId="3" fontId="15" fillId="4" borderId="16" xfId="0" applyNumberFormat="1" applyFont="1" applyFill="1" applyBorder="1" applyAlignment="1">
      <alignment horizontal="right" vertical="center" wrapText="1"/>
    </xf>
    <xf numFmtId="3" fontId="15" fillId="4" borderId="15" xfId="0" applyNumberFormat="1" applyFont="1" applyFill="1" applyBorder="1" applyAlignment="1">
      <alignment horizontal="right" vertical="center" wrapText="1"/>
    </xf>
    <xf numFmtId="3" fontId="15" fillId="4" borderId="41" xfId="0" applyNumberFormat="1" applyFont="1" applyFill="1" applyBorder="1" applyAlignment="1">
      <alignment vertical="center" wrapText="1"/>
    </xf>
    <xf numFmtId="3" fontId="15" fillId="4" borderId="53" xfId="0" applyNumberFormat="1" applyFont="1" applyFill="1" applyBorder="1" applyAlignment="1">
      <alignment vertical="center" wrapText="1"/>
    </xf>
    <xf numFmtId="3" fontId="15" fillId="4" borderId="10" xfId="0" applyNumberFormat="1" applyFont="1" applyFill="1" applyBorder="1" applyAlignment="1">
      <alignment vertical="center" wrapText="1"/>
    </xf>
    <xf numFmtId="3" fontId="15" fillId="4" borderId="60" xfId="0" applyNumberFormat="1" applyFont="1" applyFill="1" applyBorder="1" applyAlignment="1">
      <alignment vertical="center" wrapText="1"/>
    </xf>
    <xf numFmtId="3" fontId="15" fillId="4" borderId="63" xfId="0" applyNumberFormat="1" applyFont="1" applyFill="1" applyBorder="1" applyAlignment="1">
      <alignment vertical="center" wrapText="1"/>
    </xf>
    <xf numFmtId="3" fontId="15" fillId="4" borderId="49" xfId="0" applyNumberFormat="1" applyFont="1" applyFill="1" applyBorder="1" applyAlignment="1">
      <alignment horizontal="right" vertical="center" wrapText="1"/>
    </xf>
    <xf numFmtId="3" fontId="15" fillId="4" borderId="73" xfId="0" applyNumberFormat="1" applyFont="1" applyFill="1" applyBorder="1" applyAlignment="1">
      <alignment vertical="center" wrapText="1"/>
    </xf>
    <xf numFmtId="3" fontId="15" fillId="4" borderId="49" xfId="0" applyNumberFormat="1" applyFont="1" applyFill="1" applyBorder="1" applyAlignment="1">
      <alignment vertical="center" wrapText="1"/>
    </xf>
    <xf numFmtId="3" fontId="15" fillId="4" borderId="4" xfId="0" applyNumberFormat="1" applyFont="1" applyFill="1" applyBorder="1" applyAlignment="1">
      <alignment vertical="center" wrapText="1"/>
    </xf>
    <xf numFmtId="3" fontId="15" fillId="4" borderId="29" xfId="0" applyNumberFormat="1" applyFont="1" applyFill="1" applyBorder="1" applyAlignment="1">
      <alignment vertical="center" wrapText="1"/>
    </xf>
    <xf numFmtId="3" fontId="15" fillId="4" borderId="13" xfId="0" applyNumberFormat="1" applyFont="1" applyFill="1" applyBorder="1" applyAlignment="1">
      <alignment horizontal="right" vertical="center" wrapText="1"/>
    </xf>
    <xf numFmtId="3" fontId="15" fillId="4" borderId="41" xfId="0" applyNumberFormat="1" applyFont="1" applyFill="1" applyBorder="1" applyAlignment="1">
      <alignment horizontal="right" vertical="center" wrapText="1"/>
    </xf>
    <xf numFmtId="3" fontId="15" fillId="4" borderId="45" xfId="0" applyNumberFormat="1" applyFont="1" applyFill="1" applyBorder="1" applyAlignment="1">
      <alignment horizontal="right" vertical="center" wrapText="1"/>
    </xf>
    <xf numFmtId="3" fontId="15" fillId="4" borderId="77" xfId="0" applyNumberFormat="1" applyFont="1" applyFill="1" applyBorder="1" applyAlignment="1">
      <alignment horizontal="right" vertical="center" wrapText="1"/>
    </xf>
    <xf numFmtId="3" fontId="15" fillId="4" borderId="4" xfId="0" applyNumberFormat="1" applyFont="1" applyFill="1" applyBorder="1" applyAlignment="1">
      <alignment horizontal="right" vertical="center" wrapText="1"/>
    </xf>
    <xf numFmtId="3" fontId="15" fillId="4" borderId="29" xfId="0" applyNumberFormat="1" applyFont="1" applyFill="1" applyBorder="1" applyAlignment="1">
      <alignment horizontal="right" vertical="center" wrapText="1"/>
    </xf>
    <xf numFmtId="3" fontId="15" fillId="4" borderId="11" xfId="0" applyNumberFormat="1" applyFont="1" applyFill="1" applyBorder="1" applyAlignment="1">
      <alignment horizontal="right" vertical="center" wrapText="1"/>
    </xf>
    <xf numFmtId="3" fontId="15" fillId="4" borderId="12" xfId="0" applyNumberFormat="1" applyFont="1" applyFill="1" applyBorder="1" applyAlignment="1">
      <alignment horizontal="right" vertical="center" wrapText="1"/>
    </xf>
    <xf numFmtId="3" fontId="15" fillId="9" borderId="33" xfId="0" applyNumberFormat="1" applyFont="1" applyFill="1" applyBorder="1" applyAlignment="1">
      <alignment horizontal="right" vertical="center" wrapText="1"/>
    </xf>
    <xf numFmtId="3" fontId="15" fillId="9" borderId="42" xfId="0" applyNumberFormat="1" applyFont="1" applyFill="1" applyBorder="1" applyAlignment="1">
      <alignment horizontal="right" vertical="center" wrapText="1"/>
    </xf>
    <xf numFmtId="3" fontId="15" fillId="9" borderId="56" xfId="0" applyNumberFormat="1" applyFont="1" applyFill="1" applyBorder="1" applyAlignment="1">
      <alignment horizontal="right" vertical="center" wrapText="1"/>
    </xf>
    <xf numFmtId="3" fontId="15" fillId="9" borderId="21" xfId="0" applyNumberFormat="1" applyFont="1" applyFill="1" applyBorder="1" applyAlignment="1">
      <alignment horizontal="right" vertical="center" wrapText="1"/>
    </xf>
    <xf numFmtId="3" fontId="15" fillId="9" borderId="30"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166" fontId="15" fillId="9" borderId="50" xfId="5" applyNumberFormat="1" applyFont="1" applyFill="1" applyBorder="1" applyAlignment="1">
      <alignment horizontal="right" vertical="center" wrapText="1"/>
    </xf>
    <xf numFmtId="166" fontId="15" fillId="9" borderId="42" xfId="5" applyNumberFormat="1" applyFont="1" applyFill="1" applyBorder="1" applyAlignment="1">
      <alignment horizontal="right" vertical="center" wrapText="1"/>
    </xf>
    <xf numFmtId="166" fontId="15" fillId="9" borderId="56" xfId="5" applyNumberFormat="1" applyFont="1" applyFill="1" applyBorder="1" applyAlignment="1">
      <alignment horizontal="right" vertical="center" wrapText="1"/>
    </xf>
    <xf numFmtId="166" fontId="15" fillId="9" borderId="21" xfId="5" applyNumberFormat="1" applyFont="1" applyFill="1" applyBorder="1" applyAlignment="1">
      <alignment horizontal="right" vertical="center" wrapText="1"/>
    </xf>
    <xf numFmtId="166" fontId="15" fillId="9" borderId="30" xfId="5" applyNumberFormat="1" applyFont="1" applyFill="1" applyBorder="1" applyAlignment="1">
      <alignment horizontal="right" vertical="center" wrapText="1"/>
    </xf>
    <xf numFmtId="3" fontId="15" fillId="4" borderId="55" xfId="0" applyNumberFormat="1" applyFont="1" applyFill="1" applyBorder="1" applyAlignment="1">
      <alignment horizontal="right" vertical="center" wrapText="1"/>
    </xf>
    <xf numFmtId="3" fontId="15" fillId="9" borderId="42" xfId="5" applyNumberFormat="1" applyFont="1" applyFill="1" applyBorder="1" applyAlignment="1">
      <alignment horizontal="right" vertical="center" wrapText="1"/>
    </xf>
    <xf numFmtId="3" fontId="15" fillId="4" borderId="12" xfId="0" applyNumberFormat="1" applyFont="1" applyFill="1" applyBorder="1" applyAlignment="1">
      <alignment vertical="center" wrapText="1"/>
    </xf>
    <xf numFmtId="3" fontId="15" fillId="4" borderId="55" xfId="0" applyNumberFormat="1" applyFont="1" applyFill="1" applyBorder="1" applyAlignment="1">
      <alignment vertical="center" wrapText="1"/>
    </xf>
    <xf numFmtId="166" fontId="15" fillId="9" borderId="25" xfId="5" applyNumberFormat="1" applyFont="1" applyFill="1" applyBorder="1" applyAlignment="1">
      <alignment horizontal="right" vertical="center" wrapText="1"/>
    </xf>
    <xf numFmtId="3" fontId="15" fillId="4" borderId="14" xfId="0" applyNumberFormat="1" applyFont="1" applyFill="1" applyBorder="1" applyAlignment="1">
      <alignment vertical="center" wrapText="1"/>
    </xf>
    <xf numFmtId="3" fontId="15" fillId="4" borderId="14" xfId="0" applyNumberFormat="1" applyFont="1" applyFill="1" applyBorder="1" applyAlignment="1">
      <alignment horizontal="right" vertical="center" wrapText="1"/>
    </xf>
    <xf numFmtId="3" fontId="15" fillId="9" borderId="27" xfId="0" applyNumberFormat="1" applyFont="1" applyFill="1" applyBorder="1" applyAlignment="1">
      <alignment horizontal="right" vertical="center" wrapText="1"/>
    </xf>
    <xf numFmtId="3" fontId="15" fillId="9" borderId="25" xfId="0" applyNumberFormat="1" applyFont="1" applyFill="1" applyBorder="1" applyAlignment="1">
      <alignment horizontal="right" vertical="center" wrapText="1"/>
    </xf>
    <xf numFmtId="166" fontId="15" fillId="9" borderId="27" xfId="5" applyNumberFormat="1" applyFont="1" applyFill="1" applyBorder="1" applyAlignment="1">
      <alignment horizontal="right" vertical="center" wrapText="1"/>
    </xf>
    <xf numFmtId="3" fontId="15" fillId="4" borderId="63" xfId="0" applyNumberFormat="1" applyFont="1" applyFill="1" applyBorder="1" applyAlignment="1">
      <alignment horizontal="right" vertical="center" wrapText="1"/>
    </xf>
    <xf numFmtId="3" fontId="15" fillId="9" borderId="78" xfId="0" applyNumberFormat="1" applyFont="1" applyFill="1" applyBorder="1" applyAlignment="1">
      <alignment horizontal="right" vertical="center" wrapText="1"/>
    </xf>
    <xf numFmtId="3" fontId="3" fillId="0" borderId="4" xfId="2" applyNumberFormat="1" applyFont="1" applyBorder="1" applyAlignment="1" applyProtection="1">
      <alignment horizontal="right" vertical="top" wrapText="1"/>
      <protection locked="0"/>
    </xf>
    <xf numFmtId="3" fontId="3"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horizontal="center" vertical="top" wrapText="1"/>
      <protection locked="0"/>
    </xf>
    <xf numFmtId="3" fontId="8" fillId="0" borderId="4" xfId="2" applyNumberFormat="1" applyFont="1" applyBorder="1" applyAlignment="1" applyProtection="1">
      <alignment wrapText="1"/>
      <protection locked="0"/>
    </xf>
    <xf numFmtId="3" fontId="8" fillId="0" borderId="4" xfId="2" applyNumberFormat="1" applyFont="1" applyBorder="1" applyAlignment="1">
      <alignment horizontal="center" vertical="top" wrapText="1"/>
    </xf>
    <xf numFmtId="3" fontId="8" fillId="0" borderId="4" xfId="2" applyNumberFormat="1" applyFont="1" applyBorder="1" applyAlignment="1">
      <alignment horizontal="center" vertical="top"/>
    </xf>
    <xf numFmtId="167" fontId="3" fillId="0" borderId="4" xfId="3" applyNumberFormat="1" applyFont="1" applyFill="1" applyBorder="1" applyAlignment="1" applyProtection="1">
      <alignment vertical="top" wrapText="1"/>
      <protection locked="0"/>
    </xf>
    <xf numFmtId="167" fontId="8" fillId="0" borderId="4" xfId="3" applyNumberFormat="1" applyFont="1" applyFill="1" applyBorder="1" applyAlignment="1" applyProtection="1">
      <alignment vertical="top" wrapText="1"/>
      <protection locked="0"/>
    </xf>
    <xf numFmtId="3" fontId="3" fillId="0" borderId="4" xfId="2" applyNumberFormat="1" applyFont="1" applyBorder="1" applyProtection="1">
      <protection locked="0"/>
    </xf>
    <xf numFmtId="3" fontId="8" fillId="0" borderId="4" xfId="3" applyNumberFormat="1" applyFont="1" applyBorder="1" applyAlignment="1">
      <alignment horizontal="center" vertical="center" wrapText="1"/>
    </xf>
    <xf numFmtId="3" fontId="8" fillId="0" borderId="4" xfId="2" applyNumberFormat="1" applyFont="1" applyBorder="1" applyProtection="1">
      <protection locked="0"/>
    </xf>
    <xf numFmtId="3" fontId="8" fillId="0" borderId="4" xfId="2" applyNumberFormat="1" applyFont="1" applyBorder="1" applyAlignment="1" applyProtection="1">
      <alignment vertical="top"/>
      <protection locked="0"/>
    </xf>
    <xf numFmtId="3" fontId="3" fillId="0" borderId="4" xfId="2" applyNumberFormat="1" applyFont="1" applyBorder="1" applyAlignment="1" applyProtection="1">
      <alignment vertical="center"/>
      <protection locked="0"/>
    </xf>
    <xf numFmtId="3" fontId="8" fillId="0" borderId="4" xfId="3" applyNumberFormat="1" applyFont="1" applyFill="1" applyBorder="1" applyAlignment="1" applyProtection="1">
      <alignment horizontal="right" vertical="top" wrapText="1"/>
      <protection locked="0"/>
    </xf>
    <xf numFmtId="3" fontId="8" fillId="0" borderId="4" xfId="3" applyNumberFormat="1" applyFont="1" applyFill="1" applyBorder="1" applyAlignment="1" applyProtection="1">
      <alignment horizontal="center" vertical="top" wrapText="1"/>
      <protection locked="0"/>
    </xf>
    <xf numFmtId="3" fontId="3" fillId="0" borderId="4" xfId="3" applyNumberFormat="1" applyFont="1" applyFill="1" applyBorder="1" applyAlignment="1" applyProtection="1">
      <alignment horizontal="right" vertical="top" wrapText="1"/>
      <protection locked="0"/>
    </xf>
    <xf numFmtId="3" fontId="8" fillId="0" borderId="4" xfId="2" applyNumberFormat="1" applyFont="1" applyBorder="1" applyAlignment="1" applyProtection="1">
      <alignment horizontal="right" vertical="top"/>
      <protection locked="0"/>
    </xf>
    <xf numFmtId="3" fontId="8" fillId="0" borderId="4" xfId="3" applyNumberFormat="1" applyFont="1" applyFill="1" applyBorder="1" applyAlignment="1" applyProtection="1">
      <alignment horizontal="center" vertical="top"/>
      <protection locked="0"/>
    </xf>
    <xf numFmtId="3" fontId="8" fillId="0" borderId="4" xfId="2" applyNumberFormat="1" applyFont="1" applyBorder="1" applyAlignment="1" applyProtection="1">
      <alignment horizontal="center" vertical="top"/>
      <protection locked="0"/>
    </xf>
    <xf numFmtId="3" fontId="3" fillId="0" borderId="4" xfId="3" applyNumberFormat="1" applyFont="1" applyFill="1" applyBorder="1" applyAlignment="1" applyProtection="1">
      <alignment horizontal="right" vertical="top"/>
      <protection locked="0"/>
    </xf>
    <xf numFmtId="3" fontId="3" fillId="0" borderId="4" xfId="2" applyNumberFormat="1" applyFont="1" applyBorder="1" applyAlignment="1" applyProtection="1">
      <alignment horizontal="right" vertical="top"/>
      <protection locked="0"/>
    </xf>
    <xf numFmtId="3" fontId="8" fillId="0" borderId="4" xfId="2" applyNumberFormat="1" applyFont="1" applyBorder="1" applyAlignment="1" applyProtection="1">
      <alignment horizontal="right"/>
      <protection locked="0"/>
    </xf>
    <xf numFmtId="3" fontId="8" fillId="0" borderId="4" xfId="2" applyNumberFormat="1" applyFont="1" applyBorder="1" applyAlignment="1" applyProtection="1">
      <alignment horizontal="center" vertical="center"/>
      <protection locked="0"/>
    </xf>
    <xf numFmtId="0" fontId="20" fillId="0" borderId="4" xfId="2" applyFont="1" applyBorder="1" applyAlignment="1" applyProtection="1">
      <alignment horizontal="left" vertical="top" wrapText="1" indent="3"/>
      <protection locked="0"/>
    </xf>
    <xf numFmtId="0" fontId="2" fillId="2" borderId="0" xfId="1" applyFont="1" applyFill="1" applyAlignment="1">
      <alignment horizontal="center" vertical="center"/>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0" fontId="12" fillId="0" borderId="31" xfId="0" applyFont="1" applyBorder="1" applyAlignment="1">
      <alignment horizontal="center" vertical="center"/>
    </xf>
    <xf numFmtId="0" fontId="12" fillId="0" borderId="83" xfId="0" applyFont="1" applyBorder="1" applyAlignment="1">
      <alignment horizontal="center" vertical="center"/>
    </xf>
    <xf numFmtId="3" fontId="12" fillId="0" borderId="31" xfId="0" applyNumberFormat="1" applyFont="1" applyBorder="1" applyAlignment="1">
      <alignment horizontal="center" vertical="center"/>
    </xf>
    <xf numFmtId="3" fontId="12" fillId="0" borderId="83" xfId="0" applyNumberFormat="1" applyFont="1" applyBorder="1" applyAlignment="1">
      <alignment horizontal="center" vertical="center"/>
    </xf>
    <xf numFmtId="3" fontId="13" fillId="14" borderId="19" xfId="0" applyNumberFormat="1" applyFont="1" applyFill="1" applyBorder="1" applyAlignment="1">
      <alignment horizontal="center" vertical="center" wrapText="1"/>
    </xf>
    <xf numFmtId="3" fontId="13" fillId="14" borderId="84" xfId="0" applyNumberFormat="1" applyFont="1" applyFill="1" applyBorder="1" applyAlignment="1">
      <alignment horizontal="center" vertical="center" wrapText="1"/>
    </xf>
    <xf numFmtId="0" fontId="4" fillId="12" borderId="85" xfId="0" applyFont="1" applyFill="1" applyBorder="1" applyAlignment="1">
      <alignment horizontal="center"/>
    </xf>
    <xf numFmtId="0" fontId="4" fillId="12" borderId="0" xfId="0" applyFont="1" applyFill="1" applyAlignment="1">
      <alignment horizontal="center"/>
    </xf>
    <xf numFmtId="0" fontId="4" fillId="12" borderId="76" xfId="0" applyFont="1" applyFill="1" applyBorder="1" applyAlignment="1">
      <alignment horizont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0" fillId="0" borderId="0" xfId="14" applyFont="1" applyAlignment="1" applyProtection="1">
      <alignment horizontal="left" vertical="top" wrapText="1"/>
      <protection locked="0"/>
    </xf>
    <xf numFmtId="0" fontId="3" fillId="3" borderId="1" xfId="14" applyFont="1" applyFill="1" applyBorder="1" applyAlignment="1" applyProtection="1">
      <alignment horizontal="center" vertical="center" wrapText="1"/>
      <protection locked="0"/>
    </xf>
    <xf numFmtId="0" fontId="3" fillId="3" borderId="2" xfId="14" applyFont="1" applyFill="1" applyBorder="1" applyAlignment="1" applyProtection="1">
      <alignment horizontal="center" vertical="center" wrapText="1"/>
      <protection locked="0"/>
    </xf>
    <xf numFmtId="0" fontId="3" fillId="3" borderId="3" xfId="14" applyFont="1" applyFill="1" applyBorder="1" applyAlignment="1" applyProtection="1">
      <alignment horizontal="center" vertical="center" wrapText="1"/>
      <protection locked="0"/>
    </xf>
    <xf numFmtId="0" fontId="3" fillId="3" borderId="14" xfId="14" applyFont="1" applyFill="1" applyBorder="1" applyAlignment="1">
      <alignment horizontal="center" vertical="center" wrapText="1"/>
    </xf>
    <xf numFmtId="0" fontId="3" fillId="3" borderId="12" xfId="14" applyFont="1" applyFill="1" applyBorder="1" applyAlignment="1">
      <alignment horizontal="center" vertical="center" wrapText="1"/>
    </xf>
    <xf numFmtId="4" fontId="3" fillId="3" borderId="14" xfId="11" applyNumberFormat="1" applyFont="1" applyFill="1" applyBorder="1" applyAlignment="1">
      <alignment horizontal="center" vertical="center" wrapText="1"/>
    </xf>
    <xf numFmtId="4" fontId="3" fillId="3" borderId="12" xfId="11" applyNumberFormat="1" applyFont="1" applyFill="1" applyBorder="1" applyAlignment="1">
      <alignment horizontal="center" vertical="center" wrapText="1"/>
    </xf>
    <xf numFmtId="0" fontId="3" fillId="3" borderId="5" xfId="11" applyFont="1" applyFill="1" applyBorder="1" applyAlignment="1" applyProtection="1">
      <alignment horizontal="center" vertical="center" wrapText="1"/>
      <protection locked="0"/>
    </xf>
    <xf numFmtId="0" fontId="3" fillId="3" borderId="6" xfId="11" applyFont="1" applyFill="1" applyBorder="1" applyAlignment="1" applyProtection="1">
      <alignment horizontal="center" vertical="center" wrapText="1"/>
      <protection locked="0"/>
    </xf>
    <xf numFmtId="0" fontId="3" fillId="3" borderId="7" xfId="11" applyFont="1" applyFill="1" applyBorder="1" applyAlignment="1" applyProtection="1">
      <alignment horizontal="center" vertical="center" wrapText="1"/>
      <protection locked="0"/>
    </xf>
    <xf numFmtId="0" fontId="3" fillId="3" borderId="1" xfId="11" applyFont="1" applyFill="1" applyBorder="1" applyAlignment="1" applyProtection="1">
      <alignment horizontal="center"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164" fontId="3" fillId="3" borderId="1" xfId="3" applyNumberFormat="1" applyFont="1" applyFill="1" applyBorder="1" applyAlignment="1" applyProtection="1">
      <alignment horizontal="center" vertical="center"/>
      <protection locked="0"/>
    </xf>
    <xf numFmtId="164" fontId="3" fillId="3" borderId="2" xfId="3" applyNumberFormat="1" applyFont="1" applyFill="1" applyBorder="1" applyAlignment="1" applyProtection="1">
      <alignment horizontal="center" vertical="center"/>
      <protection locked="0"/>
    </xf>
    <xf numFmtId="164" fontId="3" fillId="3" borderId="3" xfId="3" applyNumberFormat="1" applyFont="1" applyFill="1" applyBorder="1" applyAlignment="1" applyProtection="1">
      <alignment horizontal="center" vertical="center"/>
      <protection locked="0"/>
    </xf>
    <xf numFmtId="164" fontId="3" fillId="3" borderId="1" xfId="3" applyNumberFormat="1" applyFont="1" applyFill="1" applyBorder="1" applyAlignment="1" applyProtection="1">
      <alignment horizontal="center" vertical="center" wrapText="1"/>
    </xf>
    <xf numFmtId="164" fontId="3" fillId="3" borderId="2" xfId="3" applyNumberFormat="1" applyFont="1" applyFill="1" applyBorder="1" applyAlignment="1" applyProtection="1">
      <alignment horizontal="center" vertical="center" wrapText="1"/>
    </xf>
    <xf numFmtId="164" fontId="3" fillId="3" borderId="3" xfId="3" applyNumberFormat="1" applyFont="1" applyFill="1" applyBorder="1" applyAlignment="1" applyProtection="1">
      <alignment horizontal="center" vertical="center" wrapText="1"/>
    </xf>
    <xf numFmtId="0" fontId="3" fillId="3" borderId="4" xfId="4" applyFont="1" applyFill="1" applyBorder="1" applyAlignment="1" applyProtection="1">
      <alignment horizontal="center" vertical="center" wrapText="1"/>
      <protection locked="0"/>
    </xf>
    <xf numFmtId="164" fontId="3" fillId="3" borderId="4" xfId="3" applyNumberFormat="1" applyFont="1" applyFill="1" applyBorder="1" applyAlignment="1" applyProtection="1">
      <alignment horizontal="center" vertical="center"/>
      <protection locked="0"/>
    </xf>
    <xf numFmtId="164" fontId="3" fillId="3" borderId="4" xfId="3" applyNumberFormat="1" applyFont="1" applyFill="1" applyBorder="1" applyAlignment="1" applyProtection="1">
      <alignment horizontal="center" vertical="center" wrapText="1"/>
      <protection locked="0"/>
    </xf>
    <xf numFmtId="0" fontId="3" fillId="3" borderId="7" xfId="11" applyFont="1" applyFill="1" applyBorder="1" applyAlignment="1">
      <alignment horizontal="center" vertical="center"/>
    </xf>
    <xf numFmtId="0" fontId="3" fillId="3" borderId="76" xfId="11" applyFont="1" applyFill="1" applyBorder="1" applyAlignment="1">
      <alignment horizontal="center" vertical="center"/>
    </xf>
    <xf numFmtId="0" fontId="2" fillId="2" borderId="0" xfId="15" applyFont="1" applyFill="1" applyAlignment="1">
      <alignment horizontal="center"/>
    </xf>
    <xf numFmtId="0" fontId="2" fillId="2" borderId="0" xfId="15" applyFont="1" applyFill="1"/>
    <xf numFmtId="0" fontId="5" fillId="5" borderId="4" xfId="16" applyFont="1" applyFill="1" applyBorder="1" applyAlignment="1">
      <alignment horizontal="center" vertical="center"/>
    </xf>
    <xf numFmtId="0" fontId="2" fillId="2" borderId="0" xfId="15" applyFont="1" applyFill="1" applyAlignment="1">
      <alignment horizontal="center" vertical="center"/>
    </xf>
    <xf numFmtId="0" fontId="2" fillId="2" borderId="0" xfId="15" applyFont="1" applyFill="1" applyAlignment="1">
      <alignment vertical="center"/>
    </xf>
    <xf numFmtId="0" fontId="3" fillId="3" borderId="4" xfId="14" applyFont="1" applyFill="1" applyBorder="1" applyAlignment="1">
      <alignment horizontal="center" vertical="center"/>
    </xf>
    <xf numFmtId="0" fontId="2" fillId="2" borderId="0" xfId="1" applyFont="1" applyFill="1" applyAlignment="1">
      <alignment horizontal="center" vertical="center" wrapText="1"/>
    </xf>
  </cellXfs>
  <cellStyles count="25">
    <cellStyle name="Millares" xfId="5" builtinId="3"/>
    <cellStyle name="Millares 2" xfId="7"/>
    <cellStyle name="Millares 2 2" xfId="12"/>
    <cellStyle name="Millares 2 2 2" xfId="24"/>
    <cellStyle name="Millares 2 3" xfId="21"/>
    <cellStyle name="Millares 2 4" xfId="3"/>
    <cellStyle name="Millares 2 4 2" xfId="6"/>
    <cellStyle name="Millares 2 4 2 2" xfId="20"/>
    <cellStyle name="Millares 2 4 3" xfId="8"/>
    <cellStyle name="Millares 2 4 3 2" xfId="22"/>
    <cellStyle name="Millares 2 4 4" xfId="18"/>
    <cellStyle name="Millares 3" xfId="9"/>
    <cellStyle name="Millares 3 2" xfId="23"/>
    <cellStyle name="Millares 4" xfId="19"/>
    <cellStyle name="Normal" xfId="0" builtinId="0"/>
    <cellStyle name="Normal 2" xfId="4"/>
    <cellStyle name="Normal 2 2" xfId="2"/>
    <cellStyle name="Normal 2 3" xfId="1"/>
    <cellStyle name="Normal 2 3 2" xfId="14"/>
    <cellStyle name="Normal 2 3 2 2" xfId="15"/>
    <cellStyle name="Normal 2 4" xfId="10"/>
    <cellStyle name="Normal 2 4 2" xfId="13"/>
    <cellStyle name="Normal 3" xfId="11"/>
    <cellStyle name="Normal 3 2" xfId="17"/>
    <cellStyle name="Normal 3 2 2" xfId="16"/>
  </cellStyles>
  <dxfs count="1">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5"/>
  <sheetViews>
    <sheetView workbookViewId="0">
      <selection activeCell="A2" sqref="A2:B2"/>
    </sheetView>
  </sheetViews>
  <sheetFormatPr baseColWidth="10" defaultColWidth="11.42578125" defaultRowHeight="11.25" x14ac:dyDescent="0.2"/>
  <cols>
    <col min="1" max="1" width="16" style="65" customWidth="1"/>
    <col min="2" max="2" width="63.42578125" style="3" bestFit="1" customWidth="1"/>
    <col min="3" max="3" width="39" style="3" customWidth="1"/>
    <col min="4" max="4" width="19.42578125" style="3" customWidth="1"/>
    <col min="5" max="16384" width="11.42578125" style="3"/>
  </cols>
  <sheetData>
    <row r="1" spans="1:4" x14ac:dyDescent="0.2">
      <c r="A1" s="436" t="s">
        <v>680</v>
      </c>
      <c r="B1" s="436"/>
      <c r="C1" s="1" t="s">
        <v>0</v>
      </c>
      <c r="D1" s="2">
        <v>2025</v>
      </c>
    </row>
    <row r="2" spans="1:4" x14ac:dyDescent="0.2">
      <c r="A2" s="436" t="s">
        <v>1</v>
      </c>
      <c r="B2" s="436"/>
      <c r="C2" s="1" t="s">
        <v>2</v>
      </c>
      <c r="D2" s="2" t="s">
        <v>3</v>
      </c>
    </row>
    <row r="3" spans="1:4" x14ac:dyDescent="0.2">
      <c r="A3" s="436" t="s">
        <v>681</v>
      </c>
      <c r="B3" s="436"/>
      <c r="C3" s="1" t="s">
        <v>4</v>
      </c>
      <c r="D3" s="2">
        <v>4</v>
      </c>
    </row>
    <row r="5" spans="1:4" x14ac:dyDescent="0.2">
      <c r="A5" s="4" t="s">
        <v>5</v>
      </c>
      <c r="B5" s="4" t="s">
        <v>6</v>
      </c>
      <c r="C5" s="4" t="s">
        <v>7</v>
      </c>
      <c r="D5" s="4"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No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No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No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No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3" t="str">
        <f>IF((SUM('REV Det'!G54:G55,'REV Det'!L54:L55))=0, "Si cumple la regla","No cumple la regla")</f>
        <v>Si cumple la regla</v>
      </c>
    </row>
    <row r="29" spans="1:4" ht="56.25" x14ac:dyDescent="0.2">
      <c r="A29" s="5" t="s">
        <v>66</v>
      </c>
      <c r="B29" s="6" t="s">
        <v>67</v>
      </c>
      <c r="C29" s="7" t="s">
        <v>65</v>
      </c>
      <c r="D29" s="3" t="str">
        <f>IF((SUM('REV Det'!G56:G57,'REV Det'!L56:L57))=0, "Si cumple la regla","No cumple la regla")</f>
        <v>Si cumple la regla</v>
      </c>
    </row>
    <row r="30" spans="1:4" ht="56.25" x14ac:dyDescent="0.2">
      <c r="A30" s="5" t="s">
        <v>68</v>
      </c>
      <c r="B30" s="6" t="s">
        <v>69</v>
      </c>
      <c r="C30" s="7" t="s">
        <v>65</v>
      </c>
      <c r="D30" s="3" t="str">
        <f>IF((SUM('REV Det'!G58:G59,'REV Det'!L58:L59))=0, "Si cumple la regla","No cumple la regla")</f>
        <v>Si cumple la regla</v>
      </c>
    </row>
    <row r="31" spans="1:4" ht="90" x14ac:dyDescent="0.2">
      <c r="A31" s="5" t="s">
        <v>70</v>
      </c>
      <c r="B31" s="6" t="s">
        <v>71</v>
      </c>
      <c r="C31" s="7" t="s">
        <v>56</v>
      </c>
      <c r="D31" s="3" t="str">
        <f>IF(('REV Det'!G53+'REV Det'!L53)=0,"Si cumple la regla","No cumple la regla")</f>
        <v>No cumple la regla</v>
      </c>
    </row>
    <row r="32" spans="1:4" ht="45" x14ac:dyDescent="0.2">
      <c r="A32" s="5" t="s">
        <v>72</v>
      </c>
      <c r="B32" s="6" t="s">
        <v>73</v>
      </c>
      <c r="C32" s="7" t="s">
        <v>74</v>
      </c>
      <c r="D32" s="3" t="str">
        <f>IF(('REV Det'!G60+'REV Det'!L60)=0,"Si cumple la regla","No cumple la regla")</f>
        <v>No cumple la regla</v>
      </c>
    </row>
    <row r="33" spans="1:4" ht="45" x14ac:dyDescent="0.2">
      <c r="A33" s="5" t="s">
        <v>75</v>
      </c>
      <c r="B33" s="6" t="s">
        <v>76</v>
      </c>
      <c r="C33" s="7" t="s">
        <v>77</v>
      </c>
      <c r="D33" s="3" t="str">
        <f>IF((SUM('REV Det'!G61:G76,'REV Det'!L61:L76))=0, "Si cumple la regla","No cumple la regla")</f>
        <v>No cumple la regla</v>
      </c>
    </row>
    <row r="34" spans="1:4" ht="56.25" x14ac:dyDescent="0.2">
      <c r="A34" s="5" t="s">
        <v>78</v>
      </c>
      <c r="B34" s="6" t="s">
        <v>79</v>
      </c>
      <c r="C34" s="7" t="s">
        <v>80</v>
      </c>
      <c r="D34" s="3" t="str">
        <f>IF((SUM('REV Det'!G77:G79,'REV Det'!L77:L79))=0, "Si cumple la regla","No cumple la regla")</f>
        <v>Si cumple la regla</v>
      </c>
    </row>
    <row r="35" spans="1:4" ht="45" x14ac:dyDescent="0.2">
      <c r="A35" s="5" t="s">
        <v>81</v>
      </c>
      <c r="B35" s="6" t="s">
        <v>82</v>
      </c>
      <c r="C35" s="7" t="s">
        <v>80</v>
      </c>
      <c r="D35" s="3" t="str">
        <f>IF(('REV Det'!G80+'REV Det'!L80)=0,"Si cumple la regla","No cumple la regla")</f>
        <v>No cumple la regla</v>
      </c>
    </row>
    <row r="36" spans="1:4" ht="45" x14ac:dyDescent="0.2">
      <c r="A36" s="5" t="s">
        <v>83</v>
      </c>
      <c r="B36" s="6" t="s">
        <v>84</v>
      </c>
      <c r="C36" s="7" t="s">
        <v>85</v>
      </c>
      <c r="D36" s="3" t="str">
        <f>IF(('REV Det'!G81+'REV Det'!L81)=0,"Si cumple la regla","No cumple la regla")</f>
        <v>No cumple la regla</v>
      </c>
    </row>
    <row r="37" spans="1:4" ht="33.75" x14ac:dyDescent="0.2">
      <c r="A37" s="5" t="s">
        <v>86</v>
      </c>
      <c r="B37" s="6" t="s">
        <v>87</v>
      </c>
      <c r="C37" s="7" t="s">
        <v>88</v>
      </c>
      <c r="D37" s="3" t="str">
        <f>IF(('REV Det'!G82+'REV Det'!L82)=0,"Si cumple la regla","No cumple la regla")</f>
        <v>Si cumple la regla</v>
      </c>
    </row>
    <row r="38" spans="1:4" ht="33.75" x14ac:dyDescent="0.2">
      <c r="A38" s="5" t="s">
        <v>89</v>
      </c>
      <c r="B38" s="6" t="s">
        <v>90</v>
      </c>
      <c r="C38" s="7" t="s">
        <v>88</v>
      </c>
      <c r="D38" s="3" t="str">
        <f>IF(('REV Det'!G83+'REV Det'!L83)=0,"Si cumple la regla","No cumple la regla")</f>
        <v>Si cumple la regla</v>
      </c>
    </row>
    <row r="39" spans="1:4" ht="33.75" x14ac:dyDescent="0.2">
      <c r="A39" s="5" t="s">
        <v>91</v>
      </c>
      <c r="B39" s="6" t="s">
        <v>92</v>
      </c>
      <c r="C39" s="7" t="s">
        <v>93</v>
      </c>
      <c r="D39" s="3" t="str">
        <f>IF((SUM('REV Det'!G84:G99,'REV Det'!L84:L99))=0, "Si cumple la regla","No cumple la regla")</f>
        <v>Si cumple la regla</v>
      </c>
    </row>
    <row r="40" spans="1:4" ht="33.75" x14ac:dyDescent="0.2">
      <c r="A40" s="5" t="s">
        <v>94</v>
      </c>
      <c r="B40" s="6" t="s">
        <v>95</v>
      </c>
      <c r="C40" s="7" t="s">
        <v>96</v>
      </c>
      <c r="D40" s="3" t="str">
        <f>IF((SUM('REV Det'!G100:G115,'REV Det'!L100:L115))=0, "Si cumple la regla","No cumple la regla")</f>
        <v>No cumple la regla</v>
      </c>
    </row>
    <row r="41" spans="1:4" ht="45" x14ac:dyDescent="0.2">
      <c r="A41" s="5" t="s">
        <v>97</v>
      </c>
      <c r="B41" s="6" t="s">
        <v>98</v>
      </c>
      <c r="C41" s="7" t="s">
        <v>99</v>
      </c>
      <c r="D41" s="3" t="str">
        <f>IF(('REV Det'!G116+'REV Det'!L116)=0,"Si cumple la regla","No cumple la regla")</f>
        <v>Si cumple la regla</v>
      </c>
    </row>
    <row r="42" spans="1:4" ht="22.5" x14ac:dyDescent="0.2">
      <c r="A42" s="5" t="s">
        <v>290</v>
      </c>
      <c r="B42" s="6" t="s">
        <v>291</v>
      </c>
      <c r="C42" s="7" t="s">
        <v>292</v>
      </c>
      <c r="D42" s="3" t="str">
        <f>+IF('Rev Det P'!I7=0,"Si cumple la regla", "No cumple la regla")</f>
        <v>No cumple la regla</v>
      </c>
    </row>
    <row r="43" spans="1:4" ht="33.75" x14ac:dyDescent="0.2">
      <c r="A43" s="5" t="s">
        <v>293</v>
      </c>
      <c r="B43" s="6" t="s">
        <v>294</v>
      </c>
      <c r="C43" s="7" t="s">
        <v>292</v>
      </c>
      <c r="D43" s="3" t="str">
        <f>+IF('Rev Det P'!I8=0,"Si cumple la regla", "No cumple la regla")</f>
        <v>No cumple la regla</v>
      </c>
    </row>
    <row r="44" spans="1:4" ht="33.75" x14ac:dyDescent="0.2">
      <c r="A44" s="5" t="s">
        <v>295</v>
      </c>
      <c r="B44" s="6" t="s">
        <v>296</v>
      </c>
      <c r="C44" s="7" t="s">
        <v>292</v>
      </c>
      <c r="D44" s="3" t="str">
        <f>+IF('Rev Det P'!I9=0,"Si cumple la regla", "No cumple la regla")</f>
        <v>No cumple la regla</v>
      </c>
    </row>
    <row r="45" spans="1:4" ht="33.75" x14ac:dyDescent="0.2">
      <c r="A45" s="5" t="s">
        <v>297</v>
      </c>
      <c r="B45" s="6" t="s">
        <v>298</v>
      </c>
      <c r="C45" s="7" t="s">
        <v>292</v>
      </c>
      <c r="D45" s="3" t="str">
        <f>+IF('Rev Det P'!I10=0,"Si cumple la regla", "No cumple la regla")</f>
        <v>No cumple la regla</v>
      </c>
    </row>
    <row r="46" spans="1:4" ht="33.75" x14ac:dyDescent="0.2">
      <c r="A46" s="5" t="s">
        <v>299</v>
      </c>
      <c r="B46" s="6" t="s">
        <v>300</v>
      </c>
      <c r="C46" s="7" t="s">
        <v>301</v>
      </c>
      <c r="D46" s="3" t="str">
        <f>IF(AND('Rev Det P'!I12=0, 'Rev Det P'!I17=0, 'Rev Det P'!I22=0, 'Rev Det P'!I27=0), "Si cumple la regla", "No cumple la regla")</f>
        <v>No cumple la regla</v>
      </c>
    </row>
    <row r="47" spans="1:4" ht="33.75" x14ac:dyDescent="0.2">
      <c r="A47" s="5" t="s">
        <v>302</v>
      </c>
      <c r="B47" s="6" t="s">
        <v>303</v>
      </c>
      <c r="C47" s="7" t="s">
        <v>301</v>
      </c>
      <c r="D47" s="3" t="str">
        <f>IF(AND('Rev Det P'!I13=0, 'Rev Det P'!I18=0, 'Rev Det P'!I23=0, 'Rev Det P'!I28=0), "Si cumple la regla", "No cumple la regla")</f>
        <v>No cumple la regla</v>
      </c>
    </row>
    <row r="48" spans="1:4" ht="45" x14ac:dyDescent="0.2">
      <c r="A48" s="5" t="s">
        <v>304</v>
      </c>
      <c r="B48" s="6" t="s">
        <v>305</v>
      </c>
      <c r="C48" s="7" t="s">
        <v>301</v>
      </c>
      <c r="D48" s="3" t="str">
        <f>IF(AND('Rev Det P'!I14=0, 'Rev Det P'!I19=0, 'Rev Det P'!I24=0, 'Rev Det P'!I29=0), "Si cumple la regla", "No cumple la regla")</f>
        <v>No cumple la regla</v>
      </c>
    </row>
    <row r="49" spans="1:4" ht="33.75" x14ac:dyDescent="0.2">
      <c r="A49" s="5" t="s">
        <v>306</v>
      </c>
      <c r="B49" s="6" t="s">
        <v>307</v>
      </c>
      <c r="C49" s="7" t="s">
        <v>301</v>
      </c>
      <c r="D49" s="3" t="str">
        <f>IF(AND('Rev Det P'!I15=0, 'Rev Det P'!I20=0, 'Rev Det P'!I25=0, 'Rev Det P'!I30=0), "Si cumple la regla", "No cumple la regla")</f>
        <v>No cumple la regla</v>
      </c>
    </row>
    <row r="50" spans="1:4" ht="45" x14ac:dyDescent="0.2">
      <c r="A50" s="5" t="s">
        <v>308</v>
      </c>
      <c r="B50" s="6" t="s">
        <v>309</v>
      </c>
      <c r="C50" s="7" t="s">
        <v>310</v>
      </c>
      <c r="D50" s="3" t="str">
        <f>IF(AND('Rev Det P'!I32=0, 'Rev Det P'!I33=0, 'Rev Det P'!I34=0), "Si cumple la regla", "No cumple la regla")</f>
        <v>Si cumple la regla</v>
      </c>
    </row>
    <row r="51" spans="1:4" ht="33.75" x14ac:dyDescent="0.2">
      <c r="A51" s="5" t="s">
        <v>311</v>
      </c>
      <c r="B51" s="6" t="s">
        <v>312</v>
      </c>
      <c r="C51" s="7" t="s">
        <v>313</v>
      </c>
      <c r="D51" s="3" t="str">
        <f>IF(AND('Rev Det P'!I36=0, 'Rev Det P'!I37=0), "Si cumple la regla", "No cumple la regla")</f>
        <v>Si cumple la regla</v>
      </c>
    </row>
    <row r="52" spans="1:4" ht="45" x14ac:dyDescent="0.2">
      <c r="A52" s="5" t="s">
        <v>314</v>
      </c>
      <c r="B52" s="6" t="s">
        <v>319</v>
      </c>
      <c r="C52" s="7" t="s">
        <v>322</v>
      </c>
      <c r="D52" s="3" t="str">
        <f>+IF(AND('Rev Det P'!I39=0,'Rev Det P'!I44=0,'Rev Det P'!I49=0,'Rev Det P'!I54=0,'Rev Det P'!I59=0),"Si cumple la regla", "No cumple la regla")</f>
        <v>No cumple la regla</v>
      </c>
    </row>
    <row r="53" spans="1:4" ht="78.75" x14ac:dyDescent="0.2">
      <c r="A53" s="5" t="s">
        <v>315</v>
      </c>
      <c r="B53" s="6" t="s">
        <v>318</v>
      </c>
      <c r="C53" s="7" t="s">
        <v>322</v>
      </c>
      <c r="D53" s="3" t="str">
        <f>+IF(AND('Rev Det P'!I40=0,'Rev Det P'!I45=0,'Rev Det P'!I50=0,'Rev Det P'!I55=0,'Rev Det P'!I60=0),"Si cumple la regla", "No cumple la regla")</f>
        <v>No cumple la regla</v>
      </c>
    </row>
    <row r="54" spans="1:4" ht="45" x14ac:dyDescent="0.2">
      <c r="A54" s="5" t="s">
        <v>316</v>
      </c>
      <c r="B54" s="6" t="s">
        <v>320</v>
      </c>
      <c r="C54" s="7" t="s">
        <v>322</v>
      </c>
      <c r="D54" s="3" t="str">
        <f>+IF(AND('Rev Det P'!I41=0,'Rev Det P'!I46=0,'Rev Det P'!I51=0,'Rev Det P'!I56=0,'Rev Det P'!I61=0),"Si cumple la regla", "No cumple la regla")</f>
        <v>No cumple la regla</v>
      </c>
    </row>
    <row r="55" spans="1:4" ht="45" x14ac:dyDescent="0.2">
      <c r="A55" s="5" t="s">
        <v>317</v>
      </c>
      <c r="B55" s="6" t="s">
        <v>321</v>
      </c>
      <c r="C55" s="7" t="s">
        <v>322</v>
      </c>
      <c r="D55" s="3" t="str">
        <f>+IF(AND('Rev Det P'!I42=0,'Rev Det P'!I47=0,'Rev Det P'!I52=0,'Rev Det P'!I57=0,'Rev Det P'!I62=0),"Si cumple la regla", "No cumple la regla")</f>
        <v>No cumple la regla</v>
      </c>
    </row>
  </sheetData>
  <mergeCells count="3">
    <mergeCell ref="A1:B1"/>
    <mergeCell ref="A2:B2"/>
    <mergeCell ref="A3:B3"/>
  </mergeCells>
  <dataValidations count="2">
    <dataValidation type="list" allowBlank="1" showInputMessage="1" showErrorMessage="1" sqref="D2">
      <formula1>"Trimestral,Cuenta Pública"</formula1>
    </dataValidation>
    <dataValidation type="list" allowBlank="1" showInputMessage="1" showErrorMessage="1" sqref="D3">
      <formula1>"1,2,3,4"</formula1>
    </dataValidation>
  </dataValidation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zoomScaleNormal="100" workbookViewId="0">
      <selection activeCell="D29" sqref="D29"/>
    </sheetView>
  </sheetViews>
  <sheetFormatPr baseColWidth="10" defaultColWidth="9.42578125" defaultRowHeight="11.25" x14ac:dyDescent="0.2"/>
  <cols>
    <col min="1" max="1" width="39.5703125" style="28" customWidth="1"/>
    <col min="2" max="5" width="16.140625" style="64" customWidth="1"/>
    <col min="6" max="16384" width="9.42578125" style="47"/>
  </cols>
  <sheetData>
    <row r="1" spans="1:5" ht="45" customHeight="1" x14ac:dyDescent="0.2">
      <c r="A1" s="475" t="s">
        <v>679</v>
      </c>
      <c r="B1" s="476"/>
      <c r="C1" s="476"/>
      <c r="D1" s="476"/>
      <c r="E1" s="477"/>
    </row>
    <row r="2" spans="1:5" ht="35.1" customHeight="1" x14ac:dyDescent="0.2">
      <c r="A2" s="30" t="s">
        <v>251</v>
      </c>
      <c r="B2" s="54" t="s">
        <v>252</v>
      </c>
      <c r="C2" s="54" t="s">
        <v>253</v>
      </c>
      <c r="D2" s="54" t="s">
        <v>254</v>
      </c>
      <c r="E2" s="54" t="s">
        <v>255</v>
      </c>
    </row>
    <row r="3" spans="1:5" s="58" customFormat="1" ht="11.25" customHeight="1" x14ac:dyDescent="0.2">
      <c r="A3" s="34" t="s">
        <v>256</v>
      </c>
      <c r="B3" s="26"/>
      <c r="C3" s="26"/>
      <c r="D3" s="411">
        <f>D16+D30</f>
        <v>0</v>
      </c>
      <c r="E3" s="411">
        <f>E16+E30</f>
        <v>0</v>
      </c>
    </row>
    <row r="4" spans="1:5" ht="11.25" customHeight="1" x14ac:dyDescent="0.2">
      <c r="A4" s="59" t="s">
        <v>257</v>
      </c>
      <c r="B4" s="26"/>
      <c r="C4" s="26"/>
      <c r="D4" s="26"/>
      <c r="E4" s="26"/>
    </row>
    <row r="5" spans="1:5" ht="11.25" customHeight="1" x14ac:dyDescent="0.2">
      <c r="A5" s="43" t="s">
        <v>258</v>
      </c>
      <c r="B5" s="26"/>
      <c r="C5" s="26"/>
      <c r="D5" s="412">
        <f>SUM(D6:D8)</f>
        <v>0</v>
      </c>
      <c r="E5" s="412">
        <f>SUM(E6:E8)</f>
        <v>0</v>
      </c>
    </row>
    <row r="6" spans="1:5" ht="11.25" customHeight="1" x14ac:dyDescent="0.2">
      <c r="A6" s="60" t="s">
        <v>259</v>
      </c>
      <c r="B6" s="26"/>
      <c r="C6" s="26"/>
      <c r="D6" s="413">
        <v>0</v>
      </c>
      <c r="E6" s="413">
        <v>0</v>
      </c>
    </row>
    <row r="7" spans="1:5" ht="11.25" customHeight="1" x14ac:dyDescent="0.2">
      <c r="A7" s="60" t="s">
        <v>260</v>
      </c>
      <c r="B7" s="26"/>
      <c r="C7" s="26"/>
      <c r="D7" s="413">
        <v>0</v>
      </c>
      <c r="E7" s="413">
        <v>0</v>
      </c>
    </row>
    <row r="8" spans="1:5" ht="11.25" customHeight="1" x14ac:dyDescent="0.2">
      <c r="A8" s="60" t="s">
        <v>261</v>
      </c>
      <c r="B8" s="26"/>
      <c r="C8" s="26"/>
      <c r="D8" s="413">
        <v>0</v>
      </c>
      <c r="E8" s="413">
        <v>0</v>
      </c>
    </row>
    <row r="9" spans="1:5" ht="11.25" customHeight="1" x14ac:dyDescent="0.2">
      <c r="A9" s="61"/>
      <c r="B9" s="26"/>
      <c r="C9" s="26"/>
      <c r="D9" s="26"/>
      <c r="E9" s="26"/>
    </row>
    <row r="10" spans="1:5" ht="11.25" customHeight="1" x14ac:dyDescent="0.2">
      <c r="A10" s="43" t="s">
        <v>262</v>
      </c>
      <c r="B10" s="26"/>
      <c r="C10" s="26"/>
      <c r="D10" s="412">
        <f>SUM(D11:D14)</f>
        <v>0</v>
      </c>
      <c r="E10" s="412">
        <f>SUM(E11:E14)</f>
        <v>0</v>
      </c>
    </row>
    <row r="11" spans="1:5" ht="11.25" customHeight="1" x14ac:dyDescent="0.2">
      <c r="A11" s="60" t="s">
        <v>263</v>
      </c>
      <c r="B11" s="26"/>
      <c r="C11" s="26"/>
      <c r="D11" s="413">
        <v>0</v>
      </c>
      <c r="E11" s="413">
        <v>0</v>
      </c>
    </row>
    <row r="12" spans="1:5" ht="11.25" customHeight="1" x14ac:dyDescent="0.2">
      <c r="A12" s="60" t="s">
        <v>264</v>
      </c>
      <c r="B12" s="26"/>
      <c r="C12" s="26"/>
      <c r="D12" s="413">
        <v>0</v>
      </c>
      <c r="E12" s="413">
        <v>0</v>
      </c>
    </row>
    <row r="13" spans="1:5" ht="11.25" customHeight="1" x14ac:dyDescent="0.2">
      <c r="A13" s="60" t="s">
        <v>260</v>
      </c>
      <c r="B13" s="26"/>
      <c r="C13" s="26"/>
      <c r="D13" s="413">
        <v>0</v>
      </c>
      <c r="E13" s="413">
        <v>0</v>
      </c>
    </row>
    <row r="14" spans="1:5" ht="11.25" customHeight="1" x14ac:dyDescent="0.2">
      <c r="A14" s="60" t="s">
        <v>261</v>
      </c>
      <c r="B14" s="26"/>
      <c r="C14" s="26"/>
      <c r="D14" s="413">
        <v>0</v>
      </c>
      <c r="E14" s="413">
        <v>0</v>
      </c>
    </row>
    <row r="15" spans="1:5" ht="11.25" customHeight="1" x14ac:dyDescent="0.2">
      <c r="A15" s="61"/>
      <c r="B15" s="26"/>
      <c r="C15" s="26"/>
      <c r="D15" s="26"/>
      <c r="E15" s="26"/>
    </row>
    <row r="16" spans="1:5" ht="11.25" customHeight="1" x14ac:dyDescent="0.2">
      <c r="A16" s="43" t="s">
        <v>265</v>
      </c>
      <c r="B16" s="26"/>
      <c r="C16" s="26"/>
      <c r="D16" s="412">
        <f>D10+D5</f>
        <v>0</v>
      </c>
      <c r="E16" s="412">
        <f>E10+E5</f>
        <v>0</v>
      </c>
    </row>
    <row r="17" spans="1:5" ht="11.25" customHeight="1" x14ac:dyDescent="0.2">
      <c r="A17" s="37"/>
      <c r="B17" s="26"/>
      <c r="C17" s="26"/>
      <c r="D17" s="26"/>
      <c r="E17" s="26"/>
    </row>
    <row r="18" spans="1:5" ht="11.25" customHeight="1" x14ac:dyDescent="0.2">
      <c r="A18" s="59" t="s">
        <v>266</v>
      </c>
      <c r="B18" s="26"/>
      <c r="C18" s="26"/>
      <c r="D18" s="26"/>
      <c r="E18" s="26"/>
    </row>
    <row r="19" spans="1:5" ht="11.25" customHeight="1" x14ac:dyDescent="0.2">
      <c r="A19" s="43" t="s">
        <v>258</v>
      </c>
      <c r="B19" s="26"/>
      <c r="C19" s="26"/>
      <c r="D19" s="412">
        <f>SUM(D20:D22)</f>
        <v>0</v>
      </c>
      <c r="E19" s="412">
        <f>SUM(E20:E22)</f>
        <v>0</v>
      </c>
    </row>
    <row r="20" spans="1:5" ht="11.25" customHeight="1" x14ac:dyDescent="0.2">
      <c r="A20" s="60" t="s">
        <v>259</v>
      </c>
      <c r="B20" s="26"/>
      <c r="C20" s="26"/>
      <c r="D20" s="413">
        <v>0</v>
      </c>
      <c r="E20" s="413">
        <v>0</v>
      </c>
    </row>
    <row r="21" spans="1:5" ht="11.25" customHeight="1" x14ac:dyDescent="0.2">
      <c r="A21" s="60" t="s">
        <v>260</v>
      </c>
      <c r="B21" s="26"/>
      <c r="C21" s="26"/>
      <c r="D21" s="413">
        <v>0</v>
      </c>
      <c r="E21" s="413">
        <v>0</v>
      </c>
    </row>
    <row r="22" spans="1:5" ht="11.25" customHeight="1" x14ac:dyDescent="0.2">
      <c r="A22" s="60" t="s">
        <v>261</v>
      </c>
      <c r="B22" s="26"/>
      <c r="C22" s="26"/>
      <c r="D22" s="413">
        <v>0</v>
      </c>
      <c r="E22" s="413">
        <v>0</v>
      </c>
    </row>
    <row r="23" spans="1:5" ht="11.25" customHeight="1" x14ac:dyDescent="0.2">
      <c r="A23" s="61"/>
      <c r="B23" s="26"/>
      <c r="C23" s="26"/>
      <c r="D23" s="26"/>
      <c r="E23" s="26"/>
    </row>
    <row r="24" spans="1:5" ht="11.25" customHeight="1" x14ac:dyDescent="0.2">
      <c r="A24" s="43" t="s">
        <v>262</v>
      </c>
      <c r="B24" s="26"/>
      <c r="C24" s="26"/>
      <c r="D24" s="412">
        <f>SUM(D25:D28)</f>
        <v>0</v>
      </c>
      <c r="E24" s="412">
        <f>SUM(E25:E28)</f>
        <v>0</v>
      </c>
    </row>
    <row r="25" spans="1:5" ht="11.25" customHeight="1" x14ac:dyDescent="0.2">
      <c r="A25" s="60" t="s">
        <v>263</v>
      </c>
      <c r="B25" s="26"/>
      <c r="C25" s="26"/>
      <c r="D25" s="413">
        <v>0</v>
      </c>
      <c r="E25" s="413">
        <v>0</v>
      </c>
    </row>
    <row r="26" spans="1:5" ht="11.25" customHeight="1" x14ac:dyDescent="0.2">
      <c r="A26" s="60" t="s">
        <v>264</v>
      </c>
      <c r="B26" s="26"/>
      <c r="C26" s="26"/>
      <c r="D26" s="413">
        <v>0</v>
      </c>
      <c r="E26" s="413">
        <v>0</v>
      </c>
    </row>
    <row r="27" spans="1:5" ht="11.25" customHeight="1" x14ac:dyDescent="0.2">
      <c r="A27" s="60" t="s">
        <v>260</v>
      </c>
      <c r="B27" s="26"/>
      <c r="C27" s="26"/>
      <c r="D27" s="413">
        <v>0</v>
      </c>
      <c r="E27" s="413">
        <v>0</v>
      </c>
    </row>
    <row r="28" spans="1:5" ht="11.25" customHeight="1" x14ac:dyDescent="0.2">
      <c r="A28" s="60" t="s">
        <v>261</v>
      </c>
      <c r="B28" s="26"/>
      <c r="C28" s="26"/>
      <c r="D28" s="413">
        <v>0</v>
      </c>
      <c r="E28" s="413">
        <v>0</v>
      </c>
    </row>
    <row r="29" spans="1:5" ht="11.25" customHeight="1" x14ac:dyDescent="0.2">
      <c r="A29" s="61"/>
      <c r="B29" s="26"/>
      <c r="C29" s="26"/>
      <c r="D29" s="26"/>
      <c r="E29" s="26"/>
    </row>
    <row r="30" spans="1:5" ht="11.25" customHeight="1" x14ac:dyDescent="0.2">
      <c r="A30" s="43" t="s">
        <v>267</v>
      </c>
      <c r="B30" s="26"/>
      <c r="C30" s="26"/>
      <c r="D30" s="412">
        <f>D24+D19</f>
        <v>0</v>
      </c>
      <c r="E30" s="412">
        <f>E24+E19</f>
        <v>0</v>
      </c>
    </row>
    <row r="31" spans="1:5" ht="11.25" customHeight="1" x14ac:dyDescent="0.2">
      <c r="A31" s="46"/>
      <c r="B31" s="26"/>
      <c r="C31" s="26"/>
      <c r="D31" s="414"/>
      <c r="E31" s="414"/>
    </row>
    <row r="32" spans="1:5" ht="11.25" customHeight="1" x14ac:dyDescent="0.2">
      <c r="A32" s="43" t="s">
        <v>268</v>
      </c>
      <c r="B32" s="26"/>
      <c r="C32" s="26"/>
      <c r="D32" s="412">
        <v>40962.410000000003</v>
      </c>
      <c r="E32" s="412">
        <v>256997.5</v>
      </c>
    </row>
    <row r="33" spans="1:5" ht="11.25" customHeight="1" x14ac:dyDescent="0.2">
      <c r="A33" s="62"/>
      <c r="B33" s="26"/>
      <c r="C33" s="26"/>
      <c r="D33" s="414"/>
      <c r="E33" s="414"/>
    </row>
    <row r="34" spans="1:5" ht="11.25" customHeight="1" x14ac:dyDescent="0.2">
      <c r="A34" s="43" t="s">
        <v>269</v>
      </c>
      <c r="B34" s="26"/>
      <c r="C34" s="26"/>
      <c r="D34" s="412">
        <f>D32+D3</f>
        <v>40962.410000000003</v>
      </c>
      <c r="E34" s="412">
        <f>E32+E3</f>
        <v>256997.5</v>
      </c>
    </row>
    <row r="35" spans="1:5" x14ac:dyDescent="0.2">
      <c r="A35" s="46"/>
      <c r="B35" s="52"/>
      <c r="C35" s="52"/>
      <c r="D35" s="63"/>
      <c r="E35" s="63"/>
    </row>
    <row r="37" spans="1:5" ht="24.75" customHeight="1" x14ac:dyDescent="0.2">
      <c r="A37" s="481" t="s">
        <v>155</v>
      </c>
      <c r="B37" s="482"/>
      <c r="C37" s="482"/>
      <c r="D37" s="482"/>
      <c r="E37" s="482"/>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showGridLines="0" zoomScaleNormal="100" workbookViewId="0">
      <selection activeCell="G15" sqref="G15"/>
    </sheetView>
  </sheetViews>
  <sheetFormatPr baseColWidth="10" defaultColWidth="9.42578125" defaultRowHeight="11.25" x14ac:dyDescent="0.25"/>
  <cols>
    <col min="1" max="1" width="50.140625" style="229" customWidth="1"/>
    <col min="2" max="2" width="13.85546875" style="229" customWidth="1"/>
    <col min="3" max="3" width="15.42578125" style="229" customWidth="1"/>
    <col min="4" max="5" width="13.85546875" style="229" customWidth="1"/>
    <col min="6" max="6" width="14.5703125" style="229" customWidth="1"/>
    <col min="7" max="7" width="13.85546875" style="229" customWidth="1"/>
    <col min="8" max="16384" width="9.42578125" style="229"/>
  </cols>
  <sheetData>
    <row r="1" spans="1:8" s="219" customFormat="1" ht="39.950000000000003" customHeight="1" x14ac:dyDescent="0.25">
      <c r="A1" s="485" t="s">
        <v>689</v>
      </c>
      <c r="B1" s="486"/>
      <c r="C1" s="486"/>
      <c r="D1" s="486"/>
      <c r="E1" s="486"/>
      <c r="F1" s="486"/>
      <c r="G1" s="487"/>
    </row>
    <row r="2" spans="1:8" s="219" customFormat="1" x14ac:dyDescent="0.25">
      <c r="A2" s="220"/>
      <c r="B2" s="486" t="s">
        <v>399</v>
      </c>
      <c r="C2" s="486"/>
      <c r="D2" s="486"/>
      <c r="E2" s="486"/>
      <c r="F2" s="486"/>
      <c r="G2" s="488" t="s">
        <v>400</v>
      </c>
    </row>
    <row r="3" spans="1:8" s="225" customFormat="1" ht="24.95" customHeight="1" x14ac:dyDescent="0.25">
      <c r="A3" s="221" t="s">
        <v>401</v>
      </c>
      <c r="B3" s="222" t="s">
        <v>327</v>
      </c>
      <c r="C3" s="223" t="s">
        <v>428</v>
      </c>
      <c r="D3" s="223" t="s">
        <v>402</v>
      </c>
      <c r="E3" s="223" t="s">
        <v>334</v>
      </c>
      <c r="F3" s="224" t="s">
        <v>337</v>
      </c>
      <c r="G3" s="489"/>
    </row>
    <row r="4" spans="1:8" x14ac:dyDescent="0.25">
      <c r="A4" s="226" t="s">
        <v>104</v>
      </c>
      <c r="B4" s="227">
        <v>0</v>
      </c>
      <c r="C4" s="227">
        <v>0</v>
      </c>
      <c r="D4" s="227">
        <f>B4+C4</f>
        <v>0</v>
      </c>
      <c r="E4" s="227">
        <v>0</v>
      </c>
      <c r="F4" s="227">
        <v>0</v>
      </c>
      <c r="G4" s="227">
        <f>F4-B4</f>
        <v>0</v>
      </c>
      <c r="H4" s="228" t="s">
        <v>403</v>
      </c>
    </row>
    <row r="5" spans="1:8" x14ac:dyDescent="0.25">
      <c r="A5" s="230" t="s">
        <v>105</v>
      </c>
      <c r="B5" s="231">
        <v>0</v>
      </c>
      <c r="C5" s="231">
        <v>0</v>
      </c>
      <c r="D5" s="231">
        <f t="shared" ref="D5:D13" si="0">B5+C5</f>
        <v>0</v>
      </c>
      <c r="E5" s="231">
        <v>0</v>
      </c>
      <c r="F5" s="231">
        <v>0</v>
      </c>
      <c r="G5" s="231">
        <f t="shared" ref="G5:G13" si="1">F5-B5</f>
        <v>0</v>
      </c>
      <c r="H5" s="228" t="s">
        <v>404</v>
      </c>
    </row>
    <row r="6" spans="1:8" ht="9.9499999999999993" customHeight="1" x14ac:dyDescent="0.25">
      <c r="A6" s="226" t="s">
        <v>106</v>
      </c>
      <c r="B6" s="231">
        <v>0</v>
      </c>
      <c r="C6" s="231">
        <v>0</v>
      </c>
      <c r="D6" s="231">
        <f t="shared" si="0"/>
        <v>0</v>
      </c>
      <c r="E6" s="231">
        <v>0</v>
      </c>
      <c r="F6" s="231">
        <v>0</v>
      </c>
      <c r="G6" s="231">
        <f t="shared" si="1"/>
        <v>0</v>
      </c>
      <c r="H6" s="228" t="s">
        <v>405</v>
      </c>
    </row>
    <row r="7" spans="1:8" ht="9.9499999999999993" customHeight="1" x14ac:dyDescent="0.25">
      <c r="A7" s="226" t="s">
        <v>107</v>
      </c>
      <c r="B7" s="231">
        <v>0</v>
      </c>
      <c r="C7" s="231">
        <v>0</v>
      </c>
      <c r="D7" s="231">
        <f t="shared" si="0"/>
        <v>0</v>
      </c>
      <c r="E7" s="231">
        <v>0</v>
      </c>
      <c r="F7" s="231">
        <v>0</v>
      </c>
      <c r="G7" s="231">
        <f t="shared" si="1"/>
        <v>0</v>
      </c>
      <c r="H7" s="228" t="s">
        <v>406</v>
      </c>
    </row>
    <row r="8" spans="1:8" ht="9.9499999999999993" customHeight="1" x14ac:dyDescent="0.25">
      <c r="A8" s="226" t="s">
        <v>108</v>
      </c>
      <c r="B8" s="231">
        <v>0</v>
      </c>
      <c r="C8" s="231">
        <v>0</v>
      </c>
      <c r="D8" s="231">
        <f t="shared" si="0"/>
        <v>0</v>
      </c>
      <c r="E8" s="231">
        <v>0</v>
      </c>
      <c r="F8" s="231">
        <v>0</v>
      </c>
      <c r="G8" s="231">
        <f t="shared" si="1"/>
        <v>0</v>
      </c>
      <c r="H8" s="228" t="s">
        <v>407</v>
      </c>
    </row>
    <row r="9" spans="1:8" ht="9.9499999999999993" customHeight="1" x14ac:dyDescent="0.25">
      <c r="A9" s="230" t="s">
        <v>109</v>
      </c>
      <c r="B9" s="231">
        <v>0</v>
      </c>
      <c r="C9" s="231">
        <v>0</v>
      </c>
      <c r="D9" s="231">
        <f t="shared" si="0"/>
        <v>0</v>
      </c>
      <c r="E9" s="231">
        <v>0</v>
      </c>
      <c r="F9" s="231">
        <v>0</v>
      </c>
      <c r="G9" s="231">
        <f t="shared" si="1"/>
        <v>0</v>
      </c>
      <c r="H9" s="228" t="s">
        <v>408</v>
      </c>
    </row>
    <row r="10" spans="1:8" ht="10.5" customHeight="1" x14ac:dyDescent="0.25">
      <c r="A10" s="226" t="s">
        <v>409</v>
      </c>
      <c r="B10" s="231">
        <v>900100</v>
      </c>
      <c r="C10" s="231">
        <v>555396.75</v>
      </c>
      <c r="D10" s="231">
        <f t="shared" si="0"/>
        <v>1455496.75</v>
      </c>
      <c r="E10" s="231">
        <v>1337321.73</v>
      </c>
      <c r="F10" s="231">
        <v>1337321.73</v>
      </c>
      <c r="G10" s="231">
        <f t="shared" si="1"/>
        <v>437221.73</v>
      </c>
      <c r="H10" s="228" t="s">
        <v>410</v>
      </c>
    </row>
    <row r="11" spans="1:8" ht="21" customHeight="1" x14ac:dyDescent="0.25">
      <c r="A11" s="226" t="s">
        <v>112</v>
      </c>
      <c r="B11" s="231">
        <v>0</v>
      </c>
      <c r="C11" s="231">
        <v>0</v>
      </c>
      <c r="D11" s="231">
        <f t="shared" si="0"/>
        <v>0</v>
      </c>
      <c r="E11" s="231">
        <v>0</v>
      </c>
      <c r="F11" s="231">
        <v>0</v>
      </c>
      <c r="G11" s="231">
        <f t="shared" si="1"/>
        <v>0</v>
      </c>
      <c r="H11" s="228" t="s">
        <v>411</v>
      </c>
    </row>
    <row r="12" spans="1:8" ht="23.1" customHeight="1" x14ac:dyDescent="0.25">
      <c r="A12" s="226" t="s">
        <v>113</v>
      </c>
      <c r="B12" s="231">
        <v>5988209.5800000001</v>
      </c>
      <c r="C12" s="231">
        <v>625174.14</v>
      </c>
      <c r="D12" s="231">
        <f t="shared" si="0"/>
        <v>6613383.7199999997</v>
      </c>
      <c r="E12" s="231">
        <v>6084779.5800000001</v>
      </c>
      <c r="F12" s="231">
        <v>6084779.5800000001</v>
      </c>
      <c r="G12" s="231">
        <f t="shared" si="1"/>
        <v>96570</v>
      </c>
      <c r="H12" s="228" t="s">
        <v>412</v>
      </c>
    </row>
    <row r="13" spans="1:8" ht="13.5" customHeight="1" x14ac:dyDescent="0.25">
      <c r="A13" s="226" t="s">
        <v>413</v>
      </c>
      <c r="B13" s="231">
        <v>0</v>
      </c>
      <c r="C13" s="231">
        <v>0</v>
      </c>
      <c r="D13" s="231">
        <f t="shared" si="0"/>
        <v>0</v>
      </c>
      <c r="E13" s="231">
        <v>0</v>
      </c>
      <c r="F13" s="231">
        <v>0</v>
      </c>
      <c r="G13" s="231">
        <f t="shared" si="1"/>
        <v>0</v>
      </c>
      <c r="H13" s="228" t="s">
        <v>414</v>
      </c>
    </row>
    <row r="14" spans="1:8" ht="8.1" customHeight="1" x14ac:dyDescent="0.25">
      <c r="B14" s="232"/>
      <c r="C14" s="232"/>
      <c r="D14" s="232"/>
      <c r="E14" s="232"/>
      <c r="F14" s="232"/>
      <c r="G14" s="232"/>
      <c r="H14" s="228" t="s">
        <v>415</v>
      </c>
    </row>
    <row r="15" spans="1:8" ht="14.1" customHeight="1" x14ac:dyDescent="0.25">
      <c r="A15" s="233" t="s">
        <v>217</v>
      </c>
      <c r="B15" s="234">
        <f>SUM(B4:B13)</f>
        <v>6888309.5800000001</v>
      </c>
      <c r="C15" s="234">
        <f>SUM(C4:C13)</f>
        <v>1180570.8900000001</v>
      </c>
      <c r="D15" s="234">
        <f t="shared" ref="D15:G15" si="2">SUM(D4:D13)</f>
        <v>8068880.4699999997</v>
      </c>
      <c r="E15" s="234">
        <f t="shared" si="2"/>
        <v>7422101.3100000005</v>
      </c>
      <c r="F15" s="235">
        <f t="shared" si="2"/>
        <v>7422101.3100000005</v>
      </c>
      <c r="G15" s="236">
        <f t="shared" si="2"/>
        <v>533791.73</v>
      </c>
      <c r="H15" s="228" t="s">
        <v>415</v>
      </c>
    </row>
    <row r="16" spans="1:8" ht="10.5" customHeight="1" x14ac:dyDescent="0.25">
      <c r="A16" s="237"/>
      <c r="B16" s="238"/>
      <c r="C16" s="238"/>
      <c r="D16" s="239"/>
      <c r="E16" s="240" t="s">
        <v>421</v>
      </c>
      <c r="F16" s="241"/>
      <c r="G16" s="242"/>
      <c r="H16" s="228" t="s">
        <v>415</v>
      </c>
    </row>
    <row r="17" spans="1:8" x14ac:dyDescent="0.25">
      <c r="A17" s="243"/>
      <c r="B17" s="486" t="s">
        <v>399</v>
      </c>
      <c r="C17" s="486"/>
      <c r="D17" s="486"/>
      <c r="E17" s="486"/>
      <c r="F17" s="486"/>
      <c r="G17" s="488" t="s">
        <v>400</v>
      </c>
      <c r="H17" s="228" t="s">
        <v>415</v>
      </c>
    </row>
    <row r="18" spans="1:8" ht="24" customHeight="1" x14ac:dyDescent="0.25">
      <c r="A18" s="244" t="s">
        <v>401</v>
      </c>
      <c r="B18" s="222" t="s">
        <v>327</v>
      </c>
      <c r="C18" s="223" t="s">
        <v>428</v>
      </c>
      <c r="D18" s="223" t="s">
        <v>402</v>
      </c>
      <c r="E18" s="223" t="s">
        <v>334</v>
      </c>
      <c r="F18" s="224" t="s">
        <v>337</v>
      </c>
      <c r="G18" s="489"/>
      <c r="H18" s="228" t="s">
        <v>415</v>
      </c>
    </row>
    <row r="19" spans="1:8" x14ac:dyDescent="0.25">
      <c r="A19" s="245" t="s">
        <v>416</v>
      </c>
      <c r="B19" s="246">
        <f t="shared" ref="B19:G19" si="3">SUM(B20+B21+B22+B23+B24+B25+B26+B27)</f>
        <v>0</v>
      </c>
      <c r="C19" s="246">
        <f t="shared" si="3"/>
        <v>0</v>
      </c>
      <c r="D19" s="246">
        <f t="shared" si="3"/>
        <v>0</v>
      </c>
      <c r="E19" s="246">
        <f t="shared" si="3"/>
        <v>0</v>
      </c>
      <c r="F19" s="246">
        <f t="shared" si="3"/>
        <v>0</v>
      </c>
      <c r="G19" s="246">
        <f t="shared" si="3"/>
        <v>0</v>
      </c>
      <c r="H19" s="228" t="s">
        <v>415</v>
      </c>
    </row>
    <row r="20" spans="1:8" x14ac:dyDescent="0.25">
      <c r="A20" s="247" t="s">
        <v>104</v>
      </c>
      <c r="B20" s="248">
        <v>0</v>
      </c>
      <c r="C20" s="248">
        <v>0</v>
      </c>
      <c r="D20" s="248">
        <f t="shared" ref="D20:D27" si="4">B20+C20</f>
        <v>0</v>
      </c>
      <c r="E20" s="248">
        <v>0</v>
      </c>
      <c r="F20" s="248">
        <v>0</v>
      </c>
      <c r="G20" s="248">
        <f t="shared" ref="G20:G27" si="5">F20-B20</f>
        <v>0</v>
      </c>
      <c r="H20" s="228" t="s">
        <v>403</v>
      </c>
    </row>
    <row r="21" spans="1:8" x14ac:dyDescent="0.25">
      <c r="A21" s="247" t="s">
        <v>105</v>
      </c>
      <c r="B21" s="248">
        <v>0</v>
      </c>
      <c r="C21" s="248">
        <v>0</v>
      </c>
      <c r="D21" s="248">
        <f t="shared" si="4"/>
        <v>0</v>
      </c>
      <c r="E21" s="248">
        <v>0</v>
      </c>
      <c r="F21" s="248">
        <v>0</v>
      </c>
      <c r="G21" s="248">
        <f t="shared" si="5"/>
        <v>0</v>
      </c>
      <c r="H21" s="228" t="s">
        <v>404</v>
      </c>
    </row>
    <row r="22" spans="1:8" ht="13.5" customHeight="1" x14ac:dyDescent="0.25">
      <c r="A22" s="247" t="s">
        <v>106</v>
      </c>
      <c r="B22" s="248">
        <v>0</v>
      </c>
      <c r="C22" s="248">
        <v>0</v>
      </c>
      <c r="D22" s="248">
        <f t="shared" si="4"/>
        <v>0</v>
      </c>
      <c r="E22" s="248">
        <v>0</v>
      </c>
      <c r="F22" s="248">
        <v>0</v>
      </c>
      <c r="G22" s="248">
        <f t="shared" si="5"/>
        <v>0</v>
      </c>
      <c r="H22" s="228" t="s">
        <v>405</v>
      </c>
    </row>
    <row r="23" spans="1:8" ht="9.9499999999999993" customHeight="1" x14ac:dyDescent="0.25">
      <c r="A23" s="247" t="s">
        <v>107</v>
      </c>
      <c r="B23" s="248">
        <v>0</v>
      </c>
      <c r="C23" s="248">
        <v>0</v>
      </c>
      <c r="D23" s="248">
        <f t="shared" si="4"/>
        <v>0</v>
      </c>
      <c r="E23" s="248">
        <v>0</v>
      </c>
      <c r="F23" s="248">
        <v>0</v>
      </c>
      <c r="G23" s="248">
        <f t="shared" si="5"/>
        <v>0</v>
      </c>
      <c r="H23" s="228" t="s">
        <v>406</v>
      </c>
    </row>
    <row r="24" spans="1:8" ht="12.95" customHeight="1" x14ac:dyDescent="0.25">
      <c r="A24" s="247" t="s">
        <v>417</v>
      </c>
      <c r="B24" s="248">
        <v>0</v>
      </c>
      <c r="C24" s="248">
        <v>0</v>
      </c>
      <c r="D24" s="248">
        <f t="shared" si="4"/>
        <v>0</v>
      </c>
      <c r="E24" s="248">
        <v>0</v>
      </c>
      <c r="F24" s="248">
        <v>0</v>
      </c>
      <c r="G24" s="248">
        <f t="shared" si="5"/>
        <v>0</v>
      </c>
      <c r="H24" s="228" t="s">
        <v>407</v>
      </c>
    </row>
    <row r="25" spans="1:8" x14ac:dyDescent="0.25">
      <c r="A25" s="247" t="s">
        <v>418</v>
      </c>
      <c r="B25" s="248">
        <v>0</v>
      </c>
      <c r="C25" s="248">
        <v>0</v>
      </c>
      <c r="D25" s="248">
        <f t="shared" si="4"/>
        <v>0</v>
      </c>
      <c r="E25" s="248">
        <v>0</v>
      </c>
      <c r="F25" s="248">
        <v>0</v>
      </c>
      <c r="G25" s="248">
        <f t="shared" si="5"/>
        <v>0</v>
      </c>
      <c r="H25" s="228" t="s">
        <v>408</v>
      </c>
    </row>
    <row r="26" spans="1:8" ht="20.45" customHeight="1" x14ac:dyDescent="0.25">
      <c r="A26" s="247" t="s">
        <v>112</v>
      </c>
      <c r="B26" s="248">
        <v>0</v>
      </c>
      <c r="C26" s="248">
        <v>0</v>
      </c>
      <c r="D26" s="248">
        <f t="shared" si="4"/>
        <v>0</v>
      </c>
      <c r="E26" s="248">
        <v>0</v>
      </c>
      <c r="F26" s="248">
        <v>0</v>
      </c>
      <c r="G26" s="248">
        <f t="shared" si="5"/>
        <v>0</v>
      </c>
      <c r="H26" s="228" t="s">
        <v>411</v>
      </c>
    </row>
    <row r="27" spans="1:8" ht="20.45" customHeight="1" x14ac:dyDescent="0.25">
      <c r="A27" s="247" t="s">
        <v>113</v>
      </c>
      <c r="B27" s="248">
        <v>0</v>
      </c>
      <c r="C27" s="248">
        <v>0</v>
      </c>
      <c r="D27" s="248">
        <f t="shared" si="4"/>
        <v>0</v>
      </c>
      <c r="E27" s="248">
        <v>0</v>
      </c>
      <c r="F27" s="248">
        <v>0</v>
      </c>
      <c r="G27" s="248">
        <f t="shared" si="5"/>
        <v>0</v>
      </c>
      <c r="H27" s="228" t="s">
        <v>412</v>
      </c>
    </row>
    <row r="28" spans="1:8" ht="8.4499999999999993" customHeight="1" x14ac:dyDescent="0.25">
      <c r="A28" s="249"/>
      <c r="B28" s="248"/>
      <c r="C28" s="248"/>
      <c r="D28" s="248"/>
      <c r="E28" s="248"/>
      <c r="F28" s="248"/>
      <c r="G28" s="248"/>
      <c r="H28" s="228" t="s">
        <v>415</v>
      </c>
    </row>
    <row r="29" spans="1:8" ht="33" customHeight="1" x14ac:dyDescent="0.25">
      <c r="A29" s="250" t="s">
        <v>419</v>
      </c>
      <c r="B29" s="251">
        <f t="shared" ref="B29:G29" si="6">SUM(B30:B33)</f>
        <v>6888309.5800000001</v>
      </c>
      <c r="C29" s="251">
        <f t="shared" si="6"/>
        <v>1180570.8900000001</v>
      </c>
      <c r="D29" s="251">
        <f t="shared" si="6"/>
        <v>8068880.4699999997</v>
      </c>
      <c r="E29" s="251">
        <f t="shared" si="6"/>
        <v>7422101.3100000005</v>
      </c>
      <c r="F29" s="251">
        <f t="shared" si="6"/>
        <v>7422101.3100000005</v>
      </c>
      <c r="G29" s="251">
        <f t="shared" si="6"/>
        <v>533791.73</v>
      </c>
      <c r="H29" s="228" t="s">
        <v>415</v>
      </c>
    </row>
    <row r="30" spans="1:8" ht="9.9499999999999993" customHeight="1" x14ac:dyDescent="0.25">
      <c r="A30" s="247" t="s">
        <v>105</v>
      </c>
      <c r="B30" s="248">
        <v>0</v>
      </c>
      <c r="C30" s="248">
        <v>0</v>
      </c>
      <c r="D30" s="248">
        <f>B30+C30</f>
        <v>0</v>
      </c>
      <c r="E30" s="248">
        <v>0</v>
      </c>
      <c r="F30" s="248">
        <v>0</v>
      </c>
      <c r="G30" s="248">
        <f>F30-B30</f>
        <v>0</v>
      </c>
      <c r="H30" s="228" t="s">
        <v>404</v>
      </c>
    </row>
    <row r="31" spans="1:8" ht="11.45" customHeight="1" x14ac:dyDescent="0.25">
      <c r="A31" s="247" t="s">
        <v>108</v>
      </c>
      <c r="B31" s="248">
        <v>0</v>
      </c>
      <c r="C31" s="248">
        <v>0</v>
      </c>
      <c r="D31" s="248">
        <f>B31+C31</f>
        <v>0</v>
      </c>
      <c r="E31" s="248">
        <v>0</v>
      </c>
      <c r="F31" s="248">
        <v>0</v>
      </c>
      <c r="G31" s="248">
        <f t="shared" ref="G31:G33" si="7">F31-B31</f>
        <v>0</v>
      </c>
      <c r="H31" s="228" t="s">
        <v>407</v>
      </c>
    </row>
    <row r="32" spans="1:8" ht="12.6" customHeight="1" x14ac:dyDescent="0.25">
      <c r="A32" s="247" t="s">
        <v>420</v>
      </c>
      <c r="B32" s="248">
        <v>900100</v>
      </c>
      <c r="C32" s="248">
        <v>555396.75</v>
      </c>
      <c r="D32" s="248">
        <f>B32+C32</f>
        <v>1455496.75</v>
      </c>
      <c r="E32" s="248">
        <v>1337321.73</v>
      </c>
      <c r="F32" s="248">
        <v>1337321.73</v>
      </c>
      <c r="G32" s="248">
        <f t="shared" si="7"/>
        <v>437221.73</v>
      </c>
      <c r="H32" s="228" t="s">
        <v>410</v>
      </c>
    </row>
    <row r="33" spans="1:8" ht="21.6" customHeight="1" x14ac:dyDescent="0.25">
      <c r="A33" s="247" t="s">
        <v>113</v>
      </c>
      <c r="B33" s="248">
        <v>5988209.5800000001</v>
      </c>
      <c r="C33" s="248">
        <v>625174.14</v>
      </c>
      <c r="D33" s="248">
        <f>B33+C33</f>
        <v>6613383.7199999997</v>
      </c>
      <c r="E33" s="248">
        <v>6084779.5800000001</v>
      </c>
      <c r="F33" s="248">
        <v>6084779.5800000001</v>
      </c>
      <c r="G33" s="248">
        <f t="shared" si="7"/>
        <v>96570</v>
      </c>
      <c r="H33" s="228" t="s">
        <v>412</v>
      </c>
    </row>
    <row r="34" spans="1:8" ht="9" customHeight="1" x14ac:dyDescent="0.25">
      <c r="A34" s="249"/>
      <c r="B34" s="248"/>
      <c r="C34" s="248"/>
      <c r="D34" s="248"/>
      <c r="E34" s="248"/>
      <c r="F34" s="248"/>
      <c r="G34" s="248"/>
      <c r="H34" s="228" t="s">
        <v>415</v>
      </c>
    </row>
    <row r="35" spans="1:8" ht="14.1" customHeight="1" x14ac:dyDescent="0.25">
      <c r="A35" s="245" t="s">
        <v>413</v>
      </c>
      <c r="B35" s="251">
        <f t="shared" ref="B35:G35" si="8">SUM(B36)</f>
        <v>0</v>
      </c>
      <c r="C35" s="251">
        <f t="shared" si="8"/>
        <v>0</v>
      </c>
      <c r="D35" s="251">
        <f t="shared" si="8"/>
        <v>0</v>
      </c>
      <c r="E35" s="251">
        <f t="shared" si="8"/>
        <v>0</v>
      </c>
      <c r="F35" s="251">
        <f t="shared" si="8"/>
        <v>0</v>
      </c>
      <c r="G35" s="251">
        <f t="shared" si="8"/>
        <v>0</v>
      </c>
      <c r="H35" s="228" t="s">
        <v>415</v>
      </c>
    </row>
    <row r="36" spans="1:8" ht="9.9499999999999993" customHeight="1" x14ac:dyDescent="0.25">
      <c r="A36" s="247" t="s">
        <v>413</v>
      </c>
      <c r="B36" s="248">
        <v>0</v>
      </c>
      <c r="C36" s="248">
        <v>0</v>
      </c>
      <c r="D36" s="248">
        <f>B36+C36</f>
        <v>0</v>
      </c>
      <c r="E36" s="248">
        <v>0</v>
      </c>
      <c r="F36" s="248">
        <v>0</v>
      </c>
      <c r="G36" s="248">
        <f>F36-B36</f>
        <v>0</v>
      </c>
      <c r="H36" s="228" t="s">
        <v>414</v>
      </c>
    </row>
    <row r="37" spans="1:8" ht="10.5" customHeight="1" x14ac:dyDescent="0.25">
      <c r="A37" s="247"/>
      <c r="B37" s="248"/>
      <c r="C37" s="248"/>
      <c r="D37" s="248"/>
      <c r="E37" s="248"/>
      <c r="F37" s="248"/>
      <c r="G37" s="248"/>
      <c r="H37" s="228"/>
    </row>
    <row r="38" spans="1:8" ht="9.9499999999999993" customHeight="1" x14ac:dyDescent="0.25">
      <c r="A38" s="252" t="s">
        <v>217</v>
      </c>
      <c r="B38" s="234">
        <f>SUM(B35+B29+B19)</f>
        <v>6888309.5800000001</v>
      </c>
      <c r="C38" s="234">
        <f t="shared" ref="C38:G38" si="9">SUM(C35+C29+C19)</f>
        <v>1180570.8900000001</v>
      </c>
      <c r="D38" s="234">
        <f t="shared" si="9"/>
        <v>8068880.4699999997</v>
      </c>
      <c r="E38" s="234">
        <f t="shared" si="9"/>
        <v>7422101.3100000005</v>
      </c>
      <c r="F38" s="234">
        <f t="shared" si="9"/>
        <v>7422101.3100000005</v>
      </c>
      <c r="G38" s="236">
        <f t="shared" si="9"/>
        <v>533791.73</v>
      </c>
      <c r="H38" s="228" t="s">
        <v>415</v>
      </c>
    </row>
    <row r="39" spans="1:8" x14ac:dyDescent="0.25">
      <c r="A39" s="237"/>
      <c r="B39" s="238"/>
      <c r="C39" s="238"/>
      <c r="D39" s="238"/>
      <c r="E39" s="240" t="s">
        <v>421</v>
      </c>
      <c r="F39" s="253"/>
      <c r="G39" s="242"/>
      <c r="H39" s="228" t="s">
        <v>415</v>
      </c>
    </row>
    <row r="40" spans="1:8" ht="11.1" customHeight="1" x14ac:dyDescent="0.25">
      <c r="A40" t="s">
        <v>422</v>
      </c>
    </row>
    <row r="41" spans="1:8" ht="14.45" customHeight="1" x14ac:dyDescent="0.25">
      <c r="A41" s="254" t="s">
        <v>423</v>
      </c>
    </row>
    <row r="42" spans="1:8" ht="15" x14ac:dyDescent="0.25">
      <c r="A42" s="254" t="s">
        <v>424</v>
      </c>
    </row>
    <row r="43" spans="1:8" ht="15" x14ac:dyDescent="0.25">
      <c r="A43" s="484" t="s">
        <v>425</v>
      </c>
      <c r="B43" s="484"/>
      <c r="C43" s="484"/>
      <c r="D43" s="484"/>
      <c r="E43" s="484"/>
      <c r="F43" s="484"/>
      <c r="G43" s="484"/>
    </row>
    <row r="45" spans="1:8" ht="45.6" customHeight="1" x14ac:dyDescent="0.25"/>
  </sheetData>
  <sheetProtection formatCells="0" formatColumns="0" formatRows="0" insertRows="0" autoFilter="0"/>
  <mergeCells count="6">
    <mergeCell ref="A43:G43"/>
    <mergeCell ref="A1:G1"/>
    <mergeCell ref="B2:F2"/>
    <mergeCell ref="G2:G3"/>
    <mergeCell ref="B17:F17"/>
    <mergeCell ref="G17:G18"/>
  </mergeCells>
  <pageMargins left="0.70866141732283472" right="0.70866141732283472" top="0.74803149606299213" bottom="0.74803149606299213" header="0.31496062992125984" footer="0.31496062992125984"/>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0"/>
  <sheetViews>
    <sheetView showGridLines="0" zoomScale="71" workbookViewId="0">
      <selection activeCell="K29" sqref="K29"/>
    </sheetView>
  </sheetViews>
  <sheetFormatPr baseColWidth="10" defaultColWidth="9.42578125" defaultRowHeight="15" x14ac:dyDescent="0.25"/>
  <cols>
    <col min="1" max="1" width="62.5703125" style="255" customWidth="1"/>
    <col min="2" max="7" width="14.140625" style="255" customWidth="1"/>
    <col min="8" max="16384" width="9.42578125" style="255"/>
  </cols>
  <sheetData>
    <row r="1" spans="1:7" ht="57" customHeight="1" x14ac:dyDescent="0.25">
      <c r="A1" s="492" t="s">
        <v>687</v>
      </c>
      <c r="B1" s="493"/>
      <c r="C1" s="493"/>
      <c r="D1" s="493"/>
      <c r="E1" s="493"/>
      <c r="F1" s="493"/>
      <c r="G1" s="494"/>
    </row>
    <row r="2" spans="1:7" x14ac:dyDescent="0.25">
      <c r="A2" s="256"/>
      <c r="B2" s="257"/>
      <c r="C2" s="258"/>
      <c r="D2" s="259" t="s">
        <v>426</v>
      </c>
      <c r="E2" s="258"/>
      <c r="F2" s="260"/>
      <c r="G2" s="490" t="s">
        <v>427</v>
      </c>
    </row>
    <row r="3" spans="1:7" ht="24.95" customHeight="1" x14ac:dyDescent="0.25">
      <c r="A3" s="261" t="s">
        <v>100</v>
      </c>
      <c r="B3" s="262" t="s">
        <v>341</v>
      </c>
      <c r="C3" s="262" t="s">
        <v>428</v>
      </c>
      <c r="D3" s="262" t="s">
        <v>402</v>
      </c>
      <c r="E3" s="262" t="s">
        <v>334</v>
      </c>
      <c r="F3" s="262" t="s">
        <v>347</v>
      </c>
      <c r="G3" s="491"/>
    </row>
    <row r="4" spans="1:7" x14ac:dyDescent="0.25">
      <c r="A4" s="263"/>
      <c r="B4" s="264"/>
      <c r="C4" s="264"/>
      <c r="D4" s="264"/>
      <c r="E4" s="264"/>
      <c r="F4" s="264"/>
      <c r="G4" s="264"/>
    </row>
    <row r="5" spans="1:7" x14ac:dyDescent="0.25">
      <c r="A5" s="265" t="s">
        <v>684</v>
      </c>
      <c r="B5" s="266">
        <v>530500</v>
      </c>
      <c r="C5" s="266">
        <v>61939.6</v>
      </c>
      <c r="D5" s="266">
        <f>B5+C5</f>
        <v>592439.6</v>
      </c>
      <c r="E5" s="266">
        <v>583268.84</v>
      </c>
      <c r="F5" s="266">
        <v>583268.84</v>
      </c>
      <c r="G5" s="266">
        <f>D5-E5</f>
        <v>9170.7600000000093</v>
      </c>
    </row>
    <row r="6" spans="1:7" x14ac:dyDescent="0.25">
      <c r="A6" s="265" t="s">
        <v>685</v>
      </c>
      <c r="B6" s="266">
        <v>121500</v>
      </c>
      <c r="C6" s="266">
        <v>109798.72</v>
      </c>
      <c r="D6" s="266">
        <f t="shared" ref="D6:D12" si="0">B6+C6</f>
        <v>231298.72</v>
      </c>
      <c r="E6" s="266">
        <v>230454.54</v>
      </c>
      <c r="F6" s="266">
        <v>230454.54</v>
      </c>
      <c r="G6" s="266">
        <f t="shared" ref="G6:G12" si="1">D6-E6</f>
        <v>844.17999999999302</v>
      </c>
    </row>
    <row r="7" spans="1:7" x14ac:dyDescent="0.25">
      <c r="A7" s="265" t="s">
        <v>686</v>
      </c>
      <c r="B7" s="266">
        <v>6236309.5800000001</v>
      </c>
      <c r="C7" s="266">
        <v>1008832.57</v>
      </c>
      <c r="D7" s="266">
        <f t="shared" si="0"/>
        <v>7245142.1500000004</v>
      </c>
      <c r="E7" s="266">
        <v>6567315.0099999998</v>
      </c>
      <c r="F7" s="266">
        <v>6567315.0099999998</v>
      </c>
      <c r="G7" s="266">
        <f t="shared" si="1"/>
        <v>677827.1400000006</v>
      </c>
    </row>
    <row r="8" spans="1:7" x14ac:dyDescent="0.25">
      <c r="A8" s="265" t="s">
        <v>429</v>
      </c>
      <c r="B8" s="266">
        <v>0</v>
      </c>
      <c r="C8" s="266">
        <v>0</v>
      </c>
      <c r="D8" s="266">
        <f t="shared" si="0"/>
        <v>0</v>
      </c>
      <c r="E8" s="266">
        <v>0</v>
      </c>
      <c r="F8" s="266">
        <v>0</v>
      </c>
      <c r="G8" s="266">
        <f t="shared" si="1"/>
        <v>0</v>
      </c>
    </row>
    <row r="9" spans="1:7" x14ac:dyDescent="0.25">
      <c r="A9" s="265"/>
      <c r="B9" s="266">
        <v>0</v>
      </c>
      <c r="C9" s="266">
        <v>0</v>
      </c>
      <c r="D9" s="266">
        <f t="shared" si="0"/>
        <v>0</v>
      </c>
      <c r="E9" s="266">
        <v>0</v>
      </c>
      <c r="F9" s="266">
        <v>0</v>
      </c>
      <c r="G9" s="266">
        <f t="shared" si="1"/>
        <v>0</v>
      </c>
    </row>
    <row r="10" spans="1:7" x14ac:dyDescent="0.25">
      <c r="A10" s="265"/>
      <c r="B10" s="266">
        <v>0</v>
      </c>
      <c r="C10" s="266">
        <v>0</v>
      </c>
      <c r="D10" s="266">
        <f t="shared" si="0"/>
        <v>0</v>
      </c>
      <c r="E10" s="266">
        <v>0</v>
      </c>
      <c r="F10" s="266">
        <v>0</v>
      </c>
      <c r="G10" s="266">
        <f t="shared" si="1"/>
        <v>0</v>
      </c>
    </row>
    <row r="11" spans="1:7" x14ac:dyDescent="0.25">
      <c r="A11" s="265"/>
      <c r="B11" s="266">
        <v>0</v>
      </c>
      <c r="C11" s="266">
        <v>0</v>
      </c>
      <c r="D11" s="266">
        <f t="shared" si="0"/>
        <v>0</v>
      </c>
      <c r="E11" s="266">
        <v>0</v>
      </c>
      <c r="F11" s="266">
        <v>0</v>
      </c>
      <c r="G11" s="266">
        <f t="shared" si="1"/>
        <v>0</v>
      </c>
    </row>
    <row r="12" spans="1:7" x14ac:dyDescent="0.25">
      <c r="A12" s="265"/>
      <c r="B12" s="266">
        <v>0</v>
      </c>
      <c r="C12" s="266">
        <v>0</v>
      </c>
      <c r="D12" s="266">
        <f t="shared" si="0"/>
        <v>0</v>
      </c>
      <c r="E12" s="266">
        <v>0</v>
      </c>
      <c r="F12" s="266">
        <v>0</v>
      </c>
      <c r="G12" s="266">
        <f t="shared" si="1"/>
        <v>0</v>
      </c>
    </row>
    <row r="13" spans="1:7" x14ac:dyDescent="0.25">
      <c r="A13" s="267" t="s">
        <v>430</v>
      </c>
      <c r="B13" s="268">
        <f t="shared" ref="B13:C13" si="2">SUM(B5:B12)</f>
        <v>6888309.5800000001</v>
      </c>
      <c r="C13" s="268">
        <f t="shared" si="2"/>
        <v>1180570.8899999999</v>
      </c>
      <c r="D13" s="268">
        <f>SUM(D5:D12)</f>
        <v>8068880.4700000007</v>
      </c>
      <c r="E13" s="268">
        <f t="shared" ref="E13:G13" si="3">SUM(E5:E12)</f>
        <v>7381038.3899999997</v>
      </c>
      <c r="F13" s="268">
        <f t="shared" si="3"/>
        <v>7381038.3899999997</v>
      </c>
      <c r="G13" s="268">
        <f t="shared" si="3"/>
        <v>687842.08000000054</v>
      </c>
    </row>
    <row r="16" spans="1:7" ht="55.35" customHeight="1" x14ac:dyDescent="0.25">
      <c r="A16" s="492" t="s">
        <v>687</v>
      </c>
      <c r="B16" s="493"/>
      <c r="C16" s="493"/>
      <c r="D16" s="493"/>
      <c r="E16" s="493"/>
      <c r="F16" s="493"/>
      <c r="G16" s="494"/>
    </row>
    <row r="17" spans="1:7" x14ac:dyDescent="0.25">
      <c r="A17" s="256"/>
      <c r="B17" s="257"/>
      <c r="C17" s="258"/>
      <c r="D17" s="259" t="s">
        <v>426</v>
      </c>
      <c r="E17" s="258"/>
      <c r="F17" s="260"/>
      <c r="G17" s="490" t="s">
        <v>427</v>
      </c>
    </row>
    <row r="18" spans="1:7" ht="22.5" x14ac:dyDescent="0.25">
      <c r="A18" s="261" t="s">
        <v>100</v>
      </c>
      <c r="B18" s="262" t="s">
        <v>341</v>
      </c>
      <c r="C18" s="262" t="s">
        <v>428</v>
      </c>
      <c r="D18" s="262" t="s">
        <v>402</v>
      </c>
      <c r="E18" s="262" t="s">
        <v>334</v>
      </c>
      <c r="F18" s="262" t="s">
        <v>347</v>
      </c>
      <c r="G18" s="491"/>
    </row>
    <row r="19" spans="1:7" x14ac:dyDescent="0.25">
      <c r="A19" s="269"/>
      <c r="B19" s="270"/>
      <c r="C19" s="270"/>
      <c r="D19" s="270"/>
      <c r="E19" s="270"/>
      <c r="F19" s="270"/>
      <c r="G19" s="270"/>
    </row>
    <row r="20" spans="1:7" x14ac:dyDescent="0.25">
      <c r="A20" s="271" t="s">
        <v>431</v>
      </c>
      <c r="B20" s="266">
        <v>0</v>
      </c>
      <c r="C20" s="266">
        <v>0</v>
      </c>
      <c r="D20" s="266">
        <f>B20+C20</f>
        <v>0</v>
      </c>
      <c r="E20" s="266">
        <v>0</v>
      </c>
      <c r="F20" s="266">
        <v>0</v>
      </c>
      <c r="G20" s="266">
        <f>D20-E20</f>
        <v>0</v>
      </c>
    </row>
    <row r="21" spans="1:7" x14ac:dyDescent="0.25">
      <c r="A21" s="271" t="s">
        <v>432</v>
      </c>
      <c r="B21" s="266">
        <v>0</v>
      </c>
      <c r="C21" s="266">
        <v>0</v>
      </c>
      <c r="D21" s="266">
        <f t="shared" ref="D21:D23" si="4">B21+C21</f>
        <v>0</v>
      </c>
      <c r="E21" s="266">
        <v>0</v>
      </c>
      <c r="F21" s="266">
        <v>0</v>
      </c>
      <c r="G21" s="266">
        <f t="shared" ref="G21:G23" si="5">D21-E21</f>
        <v>0</v>
      </c>
    </row>
    <row r="22" spans="1:7" x14ac:dyDescent="0.25">
      <c r="A22" s="271" t="s">
        <v>433</v>
      </c>
      <c r="B22" s="266">
        <v>0</v>
      </c>
      <c r="C22" s="266">
        <v>0</v>
      </c>
      <c r="D22" s="266">
        <f t="shared" si="4"/>
        <v>0</v>
      </c>
      <c r="E22" s="266">
        <v>0</v>
      </c>
      <c r="F22" s="266">
        <v>0</v>
      </c>
      <c r="G22" s="266">
        <f t="shared" si="5"/>
        <v>0</v>
      </c>
    </row>
    <row r="23" spans="1:7" x14ac:dyDescent="0.25">
      <c r="A23" s="271" t="s">
        <v>434</v>
      </c>
      <c r="B23" s="266">
        <v>0</v>
      </c>
      <c r="C23" s="266">
        <v>0</v>
      </c>
      <c r="D23" s="266">
        <f t="shared" si="4"/>
        <v>0</v>
      </c>
      <c r="E23" s="266">
        <v>0</v>
      </c>
      <c r="F23" s="266">
        <v>0</v>
      </c>
      <c r="G23" s="266">
        <f t="shared" si="5"/>
        <v>0</v>
      </c>
    </row>
    <row r="24" spans="1:7" x14ac:dyDescent="0.25">
      <c r="A24" s="271"/>
      <c r="B24" s="266"/>
      <c r="C24" s="266"/>
      <c r="D24" s="266"/>
      <c r="E24" s="266"/>
      <c r="F24" s="266"/>
      <c r="G24" s="266"/>
    </row>
    <row r="25" spans="1:7" x14ac:dyDescent="0.25">
      <c r="A25" s="267" t="s">
        <v>430</v>
      </c>
      <c r="B25" s="268">
        <f t="shared" ref="B25:G25" si="6">SUM(B20:B23)</f>
        <v>0</v>
      </c>
      <c r="C25" s="268">
        <f t="shared" si="6"/>
        <v>0</v>
      </c>
      <c r="D25" s="268">
        <f t="shared" si="6"/>
        <v>0</v>
      </c>
      <c r="E25" s="268">
        <f t="shared" si="6"/>
        <v>0</v>
      </c>
      <c r="F25" s="268">
        <f t="shared" si="6"/>
        <v>0</v>
      </c>
      <c r="G25" s="268">
        <f t="shared" si="6"/>
        <v>0</v>
      </c>
    </row>
    <row r="28" spans="1:7" ht="59.45" customHeight="1" x14ac:dyDescent="0.25">
      <c r="A28" s="495" t="s">
        <v>687</v>
      </c>
      <c r="B28" s="496"/>
      <c r="C28" s="496"/>
      <c r="D28" s="496"/>
      <c r="E28" s="496"/>
      <c r="F28" s="496"/>
      <c r="G28" s="497"/>
    </row>
    <row r="29" spans="1:7" x14ac:dyDescent="0.25">
      <c r="A29" s="256"/>
      <c r="B29" s="257"/>
      <c r="C29" s="258"/>
      <c r="D29" s="259" t="s">
        <v>426</v>
      </c>
      <c r="E29" s="258"/>
      <c r="F29" s="260"/>
      <c r="G29" s="490" t="s">
        <v>427</v>
      </c>
    </row>
    <row r="30" spans="1:7" ht="22.5" x14ac:dyDescent="0.25">
      <c r="A30" s="261" t="s">
        <v>100</v>
      </c>
      <c r="B30" s="262" t="s">
        <v>341</v>
      </c>
      <c r="C30" s="262" t="s">
        <v>428</v>
      </c>
      <c r="D30" s="262" t="s">
        <v>402</v>
      </c>
      <c r="E30" s="262" t="s">
        <v>334</v>
      </c>
      <c r="F30" s="262" t="s">
        <v>347</v>
      </c>
      <c r="G30" s="491"/>
    </row>
    <row r="31" spans="1:7" x14ac:dyDescent="0.25">
      <c r="A31" s="269"/>
      <c r="B31" s="270"/>
      <c r="C31" s="270"/>
      <c r="D31" s="270"/>
      <c r="E31" s="270"/>
      <c r="F31" s="270"/>
      <c r="G31" s="270"/>
    </row>
    <row r="32" spans="1:7" ht="30" x14ac:dyDescent="0.25">
      <c r="A32" s="272" t="s">
        <v>435</v>
      </c>
      <c r="B32" s="266">
        <v>0</v>
      </c>
      <c r="C32" s="266">
        <v>0</v>
      </c>
      <c r="D32" s="266">
        <f t="shared" ref="D32:D44" si="7">B32+C32</f>
        <v>0</v>
      </c>
      <c r="E32" s="266">
        <v>0</v>
      </c>
      <c r="F32" s="266">
        <v>0</v>
      </c>
      <c r="G32" s="266">
        <f t="shared" ref="G32:G44" si="8">D32-E32</f>
        <v>0</v>
      </c>
    </row>
    <row r="33" spans="1:7" x14ac:dyDescent="0.25">
      <c r="A33" s="272"/>
      <c r="B33" s="266"/>
      <c r="C33" s="266"/>
      <c r="D33" s="266"/>
      <c r="E33" s="266"/>
      <c r="F33" s="266"/>
      <c r="G33" s="266"/>
    </row>
    <row r="34" spans="1:7" x14ac:dyDescent="0.25">
      <c r="A34" s="272" t="s">
        <v>436</v>
      </c>
      <c r="B34" s="266">
        <v>0</v>
      </c>
      <c r="C34" s="266">
        <v>0</v>
      </c>
      <c r="D34" s="266">
        <f t="shared" si="7"/>
        <v>0</v>
      </c>
      <c r="E34" s="266">
        <v>0</v>
      </c>
      <c r="F34" s="266">
        <v>0</v>
      </c>
      <c r="G34" s="266">
        <f t="shared" si="8"/>
        <v>0</v>
      </c>
    </row>
    <row r="35" spans="1:7" x14ac:dyDescent="0.25">
      <c r="A35" s="272"/>
      <c r="B35" s="266"/>
      <c r="C35" s="266"/>
      <c r="D35" s="266"/>
      <c r="E35" s="266"/>
      <c r="F35" s="266"/>
      <c r="G35" s="266"/>
    </row>
    <row r="36" spans="1:7" ht="30" x14ac:dyDescent="0.25">
      <c r="A36" s="272" t="s">
        <v>437</v>
      </c>
      <c r="B36" s="266">
        <v>0</v>
      </c>
      <c r="C36" s="266">
        <v>0</v>
      </c>
      <c r="D36" s="266">
        <f t="shared" si="7"/>
        <v>0</v>
      </c>
      <c r="E36" s="266">
        <v>0</v>
      </c>
      <c r="F36" s="266">
        <v>0</v>
      </c>
      <c r="G36" s="266">
        <f t="shared" si="8"/>
        <v>0</v>
      </c>
    </row>
    <row r="37" spans="1:7" x14ac:dyDescent="0.25">
      <c r="A37" s="272"/>
      <c r="B37" s="266"/>
      <c r="C37" s="266"/>
      <c r="D37" s="266"/>
      <c r="E37" s="266"/>
      <c r="F37" s="266"/>
      <c r="G37" s="266"/>
    </row>
    <row r="38" spans="1:7" ht="30" x14ac:dyDescent="0.25">
      <c r="A38" s="272" t="s">
        <v>438</v>
      </c>
      <c r="B38" s="266">
        <v>0</v>
      </c>
      <c r="C38" s="266">
        <v>0</v>
      </c>
      <c r="D38" s="266">
        <f t="shared" si="7"/>
        <v>0</v>
      </c>
      <c r="E38" s="266">
        <v>0</v>
      </c>
      <c r="F38" s="266">
        <v>0</v>
      </c>
      <c r="G38" s="266">
        <f t="shared" si="8"/>
        <v>0</v>
      </c>
    </row>
    <row r="39" spans="1:7" x14ac:dyDescent="0.25">
      <c r="A39" s="272"/>
      <c r="B39" s="266"/>
      <c r="C39" s="266"/>
      <c r="D39" s="266"/>
      <c r="E39" s="266"/>
      <c r="F39" s="266"/>
      <c r="G39" s="266"/>
    </row>
    <row r="40" spans="1:7" ht="30" x14ac:dyDescent="0.25">
      <c r="A40" s="272" t="s">
        <v>439</v>
      </c>
      <c r="B40" s="266">
        <v>0</v>
      </c>
      <c r="C40" s="266">
        <v>0</v>
      </c>
      <c r="D40" s="266">
        <f t="shared" si="7"/>
        <v>0</v>
      </c>
      <c r="E40" s="266">
        <v>0</v>
      </c>
      <c r="F40" s="266">
        <v>0</v>
      </c>
      <c r="G40" s="266">
        <f t="shared" si="8"/>
        <v>0</v>
      </c>
    </row>
    <row r="41" spans="1:7" x14ac:dyDescent="0.25">
      <c r="A41" s="272"/>
      <c r="B41" s="266"/>
      <c r="C41" s="266"/>
      <c r="D41" s="266"/>
      <c r="E41" s="266"/>
      <c r="F41" s="266"/>
      <c r="G41" s="266"/>
    </row>
    <row r="42" spans="1:7" ht="30" x14ac:dyDescent="0.25">
      <c r="A42" s="272" t="s">
        <v>440</v>
      </c>
      <c r="B42" s="266">
        <v>0</v>
      </c>
      <c r="C42" s="266">
        <v>0</v>
      </c>
      <c r="D42" s="266">
        <f t="shared" ref="D42" si="9">B42+C42</f>
        <v>0</v>
      </c>
      <c r="E42" s="266">
        <v>0</v>
      </c>
      <c r="F42" s="266">
        <v>0</v>
      </c>
      <c r="G42" s="266">
        <f t="shared" ref="G42" si="10">D42-E42</f>
        <v>0</v>
      </c>
    </row>
    <row r="43" spans="1:7" x14ac:dyDescent="0.25">
      <c r="A43" s="272"/>
      <c r="B43" s="266"/>
      <c r="C43" s="266"/>
      <c r="D43" s="266"/>
      <c r="E43" s="266"/>
      <c r="F43" s="266"/>
      <c r="G43" s="266"/>
    </row>
    <row r="44" spans="1:7" ht="30" x14ac:dyDescent="0.25">
      <c r="A44" s="272" t="s">
        <v>441</v>
      </c>
      <c r="B44" s="266">
        <v>0</v>
      </c>
      <c r="C44" s="266">
        <v>0</v>
      </c>
      <c r="D44" s="266">
        <f t="shared" si="7"/>
        <v>0</v>
      </c>
      <c r="E44" s="266">
        <v>0</v>
      </c>
      <c r="F44" s="266">
        <v>0</v>
      </c>
      <c r="G44" s="266">
        <f t="shared" si="8"/>
        <v>0</v>
      </c>
    </row>
    <row r="45" spans="1:7" x14ac:dyDescent="0.25">
      <c r="A45" s="272"/>
      <c r="B45" s="266"/>
      <c r="C45" s="266"/>
      <c r="D45" s="266"/>
      <c r="E45" s="266"/>
      <c r="F45" s="266"/>
      <c r="G45" s="266"/>
    </row>
    <row r="46" spans="1:7" x14ac:dyDescent="0.25">
      <c r="A46" s="272" t="s">
        <v>442</v>
      </c>
      <c r="B46" s="266">
        <v>6888309.5800000001</v>
      </c>
      <c r="C46" s="266">
        <v>1180570.8899999999</v>
      </c>
      <c r="D46" s="266">
        <f t="shared" ref="D46" si="11">B46+C46</f>
        <v>8068880.4699999997</v>
      </c>
      <c r="E46" s="266">
        <v>7381038.3899999997</v>
      </c>
      <c r="F46" s="266">
        <v>7381038.3899999997</v>
      </c>
      <c r="G46" s="266">
        <f t="shared" ref="G46" si="12">D46-E46</f>
        <v>687842.08000000007</v>
      </c>
    </row>
    <row r="47" spans="1:7" x14ac:dyDescent="0.25">
      <c r="A47" s="272"/>
      <c r="B47" s="266"/>
      <c r="C47" s="266"/>
      <c r="D47" s="266"/>
      <c r="E47" s="266"/>
      <c r="F47" s="266"/>
      <c r="G47" s="266"/>
    </row>
    <row r="48" spans="1:7" x14ac:dyDescent="0.25">
      <c r="A48" s="267" t="s">
        <v>430</v>
      </c>
      <c r="B48" s="268">
        <f t="shared" ref="B48:G48" si="13">SUM(B32:B46)</f>
        <v>6888309.5800000001</v>
      </c>
      <c r="C48" s="268">
        <f t="shared" si="13"/>
        <v>1180570.8899999999</v>
      </c>
      <c r="D48" s="268">
        <f t="shared" si="13"/>
        <v>8068880.4699999997</v>
      </c>
      <c r="E48" s="268">
        <f t="shared" si="13"/>
        <v>7381038.3899999997</v>
      </c>
      <c r="F48" s="268">
        <f t="shared" si="13"/>
        <v>7381038.3899999997</v>
      </c>
      <c r="G48" s="268">
        <f t="shared" si="13"/>
        <v>687842.08000000007</v>
      </c>
    </row>
    <row r="50" spans="1:1" x14ac:dyDescent="0.25">
      <c r="A50" s="255" t="s">
        <v>443</v>
      </c>
    </row>
  </sheetData>
  <sheetProtection formatCells="0" formatColumns="0" formatRows="0" insertRows="0" deleteRows="0" autoFilter="0"/>
  <mergeCells count="6">
    <mergeCell ref="G29:G30"/>
    <mergeCell ref="A1:G1"/>
    <mergeCell ref="G2:G3"/>
    <mergeCell ref="A16:G16"/>
    <mergeCell ref="G17:G18"/>
    <mergeCell ref="A28:G28"/>
  </mergeCells>
  <printOptions horizontalCentered="1"/>
  <pageMargins left="0.70866141732283472" right="0.70866141732283472" top="0.74803149606299213" bottom="0.74803149606299213" header="0.31496062992125984" footer="0.31496062992125984"/>
  <pageSetup paperSize="141" scale="6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
  <sheetViews>
    <sheetView showGridLines="0" zoomScale="76" zoomScaleNormal="100" workbookViewId="0">
      <selection activeCell="G15" sqref="G15"/>
    </sheetView>
  </sheetViews>
  <sheetFormatPr baseColWidth="10" defaultColWidth="9.42578125" defaultRowHeight="15" x14ac:dyDescent="0.25"/>
  <cols>
    <col min="1" max="1" width="37.140625" style="255" customWidth="1"/>
    <col min="2" max="7" width="14.140625" style="255" customWidth="1"/>
    <col min="8" max="16384" width="9.42578125" style="255"/>
  </cols>
  <sheetData>
    <row r="1" spans="1:7" ht="65.099999999999994" customHeight="1" x14ac:dyDescent="0.25">
      <c r="A1" s="495" t="s">
        <v>683</v>
      </c>
      <c r="B1" s="496"/>
      <c r="C1" s="496"/>
      <c r="D1" s="496"/>
      <c r="E1" s="496"/>
      <c r="F1" s="496"/>
      <c r="G1" s="497"/>
    </row>
    <row r="2" spans="1:7" x14ac:dyDescent="0.25">
      <c r="A2" s="256"/>
      <c r="B2" s="257"/>
      <c r="C2" s="258"/>
      <c r="D2" s="259" t="s">
        <v>426</v>
      </c>
      <c r="E2" s="258"/>
      <c r="F2" s="260"/>
      <c r="G2" s="490" t="s">
        <v>427</v>
      </c>
    </row>
    <row r="3" spans="1:7" ht="24.95" customHeight="1" x14ac:dyDescent="0.25">
      <c r="A3" s="261" t="s">
        <v>100</v>
      </c>
      <c r="B3" s="262" t="s">
        <v>341</v>
      </c>
      <c r="C3" s="262" t="s">
        <v>428</v>
      </c>
      <c r="D3" s="262" t="s">
        <v>402</v>
      </c>
      <c r="E3" s="262" t="s">
        <v>334</v>
      </c>
      <c r="F3" s="262" t="s">
        <v>347</v>
      </c>
      <c r="G3" s="491"/>
    </row>
    <row r="4" spans="1:7" x14ac:dyDescent="0.25">
      <c r="A4" s="269"/>
      <c r="B4" s="270"/>
      <c r="C4" s="270"/>
      <c r="D4" s="270"/>
      <c r="E4" s="270"/>
      <c r="F4" s="270"/>
      <c r="G4" s="270"/>
    </row>
    <row r="5" spans="1:7" x14ac:dyDescent="0.25">
      <c r="A5" s="273" t="s">
        <v>444</v>
      </c>
      <c r="B5" s="266">
        <v>6863309.5800000001</v>
      </c>
      <c r="C5" s="266">
        <v>1135220.8899999999</v>
      </c>
      <c r="D5" s="266">
        <f>B5+C5</f>
        <v>7998530.4699999997</v>
      </c>
      <c r="E5" s="266">
        <v>7310688.3899999997</v>
      </c>
      <c r="F5" s="266">
        <v>7310688.3899999997</v>
      </c>
      <c r="G5" s="266">
        <f>D5-E5</f>
        <v>687842.08000000007</v>
      </c>
    </row>
    <row r="6" spans="1:7" x14ac:dyDescent="0.25">
      <c r="A6" s="273"/>
      <c r="B6" s="266"/>
      <c r="C6" s="266"/>
      <c r="D6" s="266"/>
      <c r="E6" s="266"/>
      <c r="F6" s="266"/>
      <c r="G6" s="266"/>
    </row>
    <row r="7" spans="1:7" ht="9.9499999999999993" customHeight="1" x14ac:dyDescent="0.25">
      <c r="A7" s="273" t="s">
        <v>445</v>
      </c>
      <c r="B7" s="266">
        <v>25000</v>
      </c>
      <c r="C7" s="266">
        <v>45350</v>
      </c>
      <c r="D7" s="266">
        <f>B7+C7</f>
        <v>70350</v>
      </c>
      <c r="E7" s="266">
        <v>70350</v>
      </c>
      <c r="F7" s="266">
        <v>70350</v>
      </c>
      <c r="G7" s="266">
        <f>D7-E7</f>
        <v>0</v>
      </c>
    </row>
    <row r="8" spans="1:7" x14ac:dyDescent="0.25">
      <c r="A8" s="273"/>
      <c r="B8" s="266"/>
      <c r="C8" s="266"/>
      <c r="D8" s="266"/>
      <c r="E8" s="266"/>
      <c r="F8" s="266"/>
      <c r="G8" s="266"/>
    </row>
    <row r="9" spans="1:7" ht="24.95" customHeight="1" x14ac:dyDescent="0.25">
      <c r="A9" s="273" t="s">
        <v>446</v>
      </c>
      <c r="B9" s="266">
        <v>0</v>
      </c>
      <c r="C9" s="266">
        <v>0</v>
      </c>
      <c r="D9" s="266">
        <f>B9+C9</f>
        <v>0</v>
      </c>
      <c r="E9" s="266">
        <v>0</v>
      </c>
      <c r="F9" s="266">
        <v>0</v>
      </c>
      <c r="G9" s="266">
        <f>D9-E9</f>
        <v>0</v>
      </c>
    </row>
    <row r="10" spans="1:7" x14ac:dyDescent="0.25">
      <c r="A10" s="273"/>
      <c r="B10" s="266"/>
      <c r="C10" s="266"/>
      <c r="D10" s="266"/>
      <c r="E10" s="266"/>
      <c r="F10" s="266"/>
      <c r="G10" s="266"/>
    </row>
    <row r="11" spans="1:7" ht="9.9499999999999993" customHeight="1" x14ac:dyDescent="0.25">
      <c r="A11" s="273" t="s">
        <v>131</v>
      </c>
      <c r="B11" s="266">
        <v>0</v>
      </c>
      <c r="C11" s="266">
        <v>0</v>
      </c>
      <c r="D11" s="266">
        <f>B11+C11</f>
        <v>0</v>
      </c>
      <c r="E11" s="266">
        <v>0</v>
      </c>
      <c r="F11" s="266">
        <v>0</v>
      </c>
      <c r="G11" s="266">
        <f>D11-E11</f>
        <v>0</v>
      </c>
    </row>
    <row r="12" spans="1:7" x14ac:dyDescent="0.25">
      <c r="A12" s="273"/>
      <c r="B12" s="266"/>
      <c r="C12" s="266"/>
      <c r="D12" s="266"/>
      <c r="E12" s="266"/>
      <c r="F12" s="266"/>
      <c r="G12" s="266"/>
    </row>
    <row r="13" spans="1:7" x14ac:dyDescent="0.25">
      <c r="A13" s="274" t="s">
        <v>137</v>
      </c>
      <c r="B13" s="266">
        <v>0</v>
      </c>
      <c r="C13" s="266">
        <v>0</v>
      </c>
      <c r="D13" s="266">
        <f>B13+C13</f>
        <v>0</v>
      </c>
      <c r="E13" s="266">
        <v>0</v>
      </c>
      <c r="F13" s="266">
        <v>0</v>
      </c>
      <c r="G13" s="266">
        <f>D13-E13</f>
        <v>0</v>
      </c>
    </row>
    <row r="14" spans="1:7" x14ac:dyDescent="0.25">
      <c r="A14" s="275"/>
      <c r="B14" s="276"/>
      <c r="C14" s="276"/>
      <c r="D14" s="276"/>
      <c r="E14" s="276"/>
      <c r="F14" s="276"/>
      <c r="G14" s="276"/>
    </row>
    <row r="15" spans="1:7" x14ac:dyDescent="0.25">
      <c r="A15" s="277" t="s">
        <v>430</v>
      </c>
      <c r="B15" s="278">
        <f t="shared" ref="B15:G15" si="0">SUM(B5+B7+B9+B11+B13)</f>
        <v>6888309.5800000001</v>
      </c>
      <c r="C15" s="278">
        <f t="shared" si="0"/>
        <v>1180570.8899999999</v>
      </c>
      <c r="D15" s="278">
        <f t="shared" si="0"/>
        <v>8068880.4699999997</v>
      </c>
      <c r="E15" s="278">
        <f t="shared" si="0"/>
        <v>7381038.3899999997</v>
      </c>
      <c r="F15" s="278">
        <f t="shared" si="0"/>
        <v>7381038.3899999997</v>
      </c>
      <c r="G15" s="278">
        <f t="shared" si="0"/>
        <v>687842.08000000007</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8"/>
  <sheetViews>
    <sheetView showGridLines="0" topLeftCell="A28" zoomScale="64" workbookViewId="0">
      <selection activeCell="G16" sqref="G16"/>
    </sheetView>
  </sheetViews>
  <sheetFormatPr baseColWidth="10" defaultColWidth="9.42578125" defaultRowHeight="15" x14ac:dyDescent="0.25"/>
  <cols>
    <col min="1" max="1" width="48.85546875" style="255" customWidth="1"/>
    <col min="2" max="2" width="14.140625" style="255" customWidth="1"/>
    <col min="3" max="3" width="15.42578125" style="255" customWidth="1"/>
    <col min="4" max="7" width="14.140625" style="255" customWidth="1"/>
    <col min="8" max="16384" width="9.42578125" style="255"/>
  </cols>
  <sheetData>
    <row r="1" spans="1:8" ht="60.6" customHeight="1" x14ac:dyDescent="0.25">
      <c r="A1" s="496" t="s">
        <v>682</v>
      </c>
      <c r="B1" s="496"/>
      <c r="C1" s="496"/>
      <c r="D1" s="496"/>
      <c r="E1" s="496"/>
      <c r="F1" s="496"/>
      <c r="G1" s="497"/>
    </row>
    <row r="2" spans="1:8" x14ac:dyDescent="0.25">
      <c r="A2" s="256"/>
      <c r="B2" s="257"/>
      <c r="C2" s="258"/>
      <c r="D2" s="259" t="s">
        <v>426</v>
      </c>
      <c r="E2" s="258"/>
      <c r="F2" s="260"/>
      <c r="G2" s="490" t="s">
        <v>427</v>
      </c>
    </row>
    <row r="3" spans="1:8" ht="24.95" customHeight="1" x14ac:dyDescent="0.25">
      <c r="A3" s="261" t="s">
        <v>100</v>
      </c>
      <c r="B3" s="262" t="s">
        <v>341</v>
      </c>
      <c r="C3" s="262" t="s">
        <v>428</v>
      </c>
      <c r="D3" s="262" t="s">
        <v>402</v>
      </c>
      <c r="E3" s="262" t="s">
        <v>334</v>
      </c>
      <c r="F3" s="262" t="s">
        <v>347</v>
      </c>
      <c r="G3" s="491"/>
    </row>
    <row r="4" spans="1:8" x14ac:dyDescent="0.25">
      <c r="A4" s="279" t="s">
        <v>123</v>
      </c>
      <c r="B4" s="280">
        <f>SUM(B5:B11)</f>
        <v>4690841.1900000004</v>
      </c>
      <c r="C4" s="280">
        <f>SUM(C5:C11)</f>
        <v>99530.21</v>
      </c>
      <c r="D4" s="280">
        <f>B4+C4</f>
        <v>4790371.4000000004</v>
      </c>
      <c r="E4" s="280">
        <f>SUM(E5:E11)</f>
        <v>4676902.0199999996</v>
      </c>
      <c r="F4" s="280">
        <f>SUM(F5:F11)</f>
        <v>4676902.01</v>
      </c>
      <c r="G4" s="280">
        <f>D4-E4</f>
        <v>113469.38000000082</v>
      </c>
    </row>
    <row r="5" spans="1:8" x14ac:dyDescent="0.25">
      <c r="A5" s="281" t="s">
        <v>447</v>
      </c>
      <c r="B5" s="266">
        <v>3407339.22</v>
      </c>
      <c r="C5" s="266">
        <v>0</v>
      </c>
      <c r="D5" s="266">
        <f t="shared" ref="D5:D68" si="0">B5+C5</f>
        <v>3407339.22</v>
      </c>
      <c r="E5" s="266">
        <v>3310021.14</v>
      </c>
      <c r="F5" s="266">
        <v>3310021.14</v>
      </c>
      <c r="G5" s="266">
        <f t="shared" ref="G5:G68" si="1">D5-E5</f>
        <v>97318.080000000075</v>
      </c>
      <c r="H5" s="282">
        <v>1100</v>
      </c>
    </row>
    <row r="6" spans="1:8" x14ac:dyDescent="0.25">
      <c r="A6" s="281" t="s">
        <v>448</v>
      </c>
      <c r="B6" s="266">
        <v>31000</v>
      </c>
      <c r="C6" s="266">
        <v>26392</v>
      </c>
      <c r="D6" s="266">
        <f t="shared" si="0"/>
        <v>57392</v>
      </c>
      <c r="E6" s="266">
        <v>56312</v>
      </c>
      <c r="F6" s="266">
        <v>56311.99</v>
      </c>
      <c r="G6" s="266">
        <f t="shared" si="1"/>
        <v>1080</v>
      </c>
      <c r="H6" s="282">
        <v>1200</v>
      </c>
    </row>
    <row r="7" spans="1:8" x14ac:dyDescent="0.25">
      <c r="A7" s="281" t="s">
        <v>449</v>
      </c>
      <c r="B7" s="266">
        <v>625006.68999999994</v>
      </c>
      <c r="C7" s="266">
        <v>73138.210000000006</v>
      </c>
      <c r="D7" s="266">
        <f t="shared" si="0"/>
        <v>698144.89999999991</v>
      </c>
      <c r="E7" s="266">
        <v>697144.9</v>
      </c>
      <c r="F7" s="266">
        <v>697144.9</v>
      </c>
      <c r="G7" s="266">
        <f t="shared" si="1"/>
        <v>999.99999999988358</v>
      </c>
      <c r="H7" s="282">
        <v>1300</v>
      </c>
    </row>
    <row r="8" spans="1:8" x14ac:dyDescent="0.25">
      <c r="A8" s="281" t="s">
        <v>450</v>
      </c>
      <c r="B8" s="266">
        <v>0</v>
      </c>
      <c r="C8" s="266">
        <v>0</v>
      </c>
      <c r="D8" s="266">
        <f t="shared" si="0"/>
        <v>0</v>
      </c>
      <c r="E8" s="266">
        <v>0</v>
      </c>
      <c r="F8" s="266">
        <v>0</v>
      </c>
      <c r="G8" s="266">
        <f t="shared" si="1"/>
        <v>0</v>
      </c>
      <c r="H8" s="282">
        <v>1400</v>
      </c>
    </row>
    <row r="9" spans="1:8" x14ac:dyDescent="0.25">
      <c r="A9" s="281" t="s">
        <v>451</v>
      </c>
      <c r="B9" s="266">
        <v>627495.28</v>
      </c>
      <c r="C9" s="266">
        <v>0</v>
      </c>
      <c r="D9" s="266">
        <f t="shared" si="0"/>
        <v>627495.28</v>
      </c>
      <c r="E9" s="266">
        <v>613423.98</v>
      </c>
      <c r="F9" s="266">
        <v>613423.98</v>
      </c>
      <c r="G9" s="266">
        <f t="shared" si="1"/>
        <v>14071.300000000047</v>
      </c>
      <c r="H9" s="282">
        <v>1500</v>
      </c>
    </row>
    <row r="10" spans="1:8" x14ac:dyDescent="0.25">
      <c r="A10" s="281" t="s">
        <v>452</v>
      </c>
      <c r="B10" s="266">
        <v>0</v>
      </c>
      <c r="C10" s="266">
        <v>0</v>
      </c>
      <c r="D10" s="266">
        <f t="shared" si="0"/>
        <v>0</v>
      </c>
      <c r="E10" s="266">
        <v>0</v>
      </c>
      <c r="F10" s="266">
        <v>0</v>
      </c>
      <c r="G10" s="266">
        <f t="shared" si="1"/>
        <v>0</v>
      </c>
      <c r="H10" s="282">
        <v>1600</v>
      </c>
    </row>
    <row r="11" spans="1:8" x14ac:dyDescent="0.25">
      <c r="A11" s="281" t="s">
        <v>453</v>
      </c>
      <c r="B11" s="266">
        <v>0</v>
      </c>
      <c r="C11" s="266">
        <v>0</v>
      </c>
      <c r="D11" s="266">
        <f t="shared" si="0"/>
        <v>0</v>
      </c>
      <c r="E11" s="266">
        <v>0</v>
      </c>
      <c r="F11" s="266">
        <v>0</v>
      </c>
      <c r="G11" s="266">
        <f t="shared" si="1"/>
        <v>0</v>
      </c>
      <c r="H11" s="282">
        <v>1700</v>
      </c>
    </row>
    <row r="12" spans="1:8" x14ac:dyDescent="0.25">
      <c r="A12" s="279" t="s">
        <v>124</v>
      </c>
      <c r="B12" s="283">
        <f>SUM(B13:B21)</f>
        <v>907044.77</v>
      </c>
      <c r="C12" s="283">
        <f>SUM(C13:C21)</f>
        <v>51107.85</v>
      </c>
      <c r="D12" s="283">
        <f t="shared" si="0"/>
        <v>958152.62</v>
      </c>
      <c r="E12" s="283">
        <f>SUM(E13:E21)</f>
        <v>957025.33000000007</v>
      </c>
      <c r="F12" s="283">
        <f>SUM(F13:F21)</f>
        <v>957025.33000000007</v>
      </c>
      <c r="G12" s="283">
        <f t="shared" si="1"/>
        <v>1127.2899999999208</v>
      </c>
      <c r="H12" s="284">
        <v>0</v>
      </c>
    </row>
    <row r="13" spans="1:8" x14ac:dyDescent="0.25">
      <c r="A13" s="281" t="s">
        <v>454</v>
      </c>
      <c r="B13" s="266">
        <v>109000</v>
      </c>
      <c r="C13" s="266">
        <v>40413.599999999999</v>
      </c>
      <c r="D13" s="266">
        <f t="shared" si="0"/>
        <v>149413.6</v>
      </c>
      <c r="E13" s="266">
        <v>149358.84</v>
      </c>
      <c r="F13" s="266">
        <v>149358.84</v>
      </c>
      <c r="G13" s="266">
        <f t="shared" si="1"/>
        <v>54.760000000009313</v>
      </c>
      <c r="H13" s="282">
        <v>2100</v>
      </c>
    </row>
    <row r="14" spans="1:8" x14ac:dyDescent="0.25">
      <c r="A14" s="281" t="s">
        <v>455</v>
      </c>
      <c r="B14" s="266">
        <v>17500</v>
      </c>
      <c r="C14" s="266">
        <v>-2500</v>
      </c>
      <c r="D14" s="266">
        <f t="shared" si="0"/>
        <v>15000</v>
      </c>
      <c r="E14" s="266">
        <v>14772.32</v>
      </c>
      <c r="F14" s="266">
        <v>14772.32</v>
      </c>
      <c r="G14" s="266">
        <f t="shared" si="1"/>
        <v>227.68000000000029</v>
      </c>
      <c r="H14" s="282">
        <v>2200</v>
      </c>
    </row>
    <row r="15" spans="1:8" x14ac:dyDescent="0.25">
      <c r="A15" s="281" t="s">
        <v>456</v>
      </c>
      <c r="B15" s="266">
        <v>0</v>
      </c>
      <c r="C15" s="266">
        <v>0</v>
      </c>
      <c r="D15" s="266">
        <f t="shared" si="0"/>
        <v>0</v>
      </c>
      <c r="E15" s="266">
        <v>0</v>
      </c>
      <c r="F15" s="266">
        <v>0</v>
      </c>
      <c r="G15" s="266">
        <f t="shared" si="1"/>
        <v>0</v>
      </c>
      <c r="H15" s="282">
        <v>2300</v>
      </c>
    </row>
    <row r="16" spans="1:8" x14ac:dyDescent="0.25">
      <c r="A16" s="281" t="s">
        <v>457</v>
      </c>
      <c r="B16" s="266">
        <v>121500</v>
      </c>
      <c r="C16" s="266">
        <v>109798.72</v>
      </c>
      <c r="D16" s="266">
        <f t="shared" si="0"/>
        <v>231298.72</v>
      </c>
      <c r="E16" s="266">
        <v>230454.54</v>
      </c>
      <c r="F16" s="266">
        <v>230454.54</v>
      </c>
      <c r="G16" s="266">
        <f t="shared" si="1"/>
        <v>844.17999999999302</v>
      </c>
      <c r="H16" s="282">
        <v>2400</v>
      </c>
    </row>
    <row r="17" spans="1:8" x14ac:dyDescent="0.25">
      <c r="A17" s="281" t="s">
        <v>458</v>
      </c>
      <c r="B17" s="266">
        <v>65000</v>
      </c>
      <c r="C17" s="266">
        <v>-43639.1</v>
      </c>
      <c r="D17" s="266">
        <f t="shared" si="0"/>
        <v>21360.9</v>
      </c>
      <c r="E17" s="266">
        <v>21360.9</v>
      </c>
      <c r="F17" s="266">
        <v>21360.9</v>
      </c>
      <c r="G17" s="266">
        <f t="shared" si="1"/>
        <v>0</v>
      </c>
      <c r="H17" s="282">
        <v>2500</v>
      </c>
    </row>
    <row r="18" spans="1:8" x14ac:dyDescent="0.25">
      <c r="A18" s="281" t="s">
        <v>459</v>
      </c>
      <c r="B18" s="266">
        <v>412044.77</v>
      </c>
      <c r="C18" s="266">
        <v>-506.16</v>
      </c>
      <c r="D18" s="266">
        <f t="shared" si="0"/>
        <v>411538.61000000004</v>
      </c>
      <c r="E18" s="266">
        <v>411537.94</v>
      </c>
      <c r="F18" s="266">
        <v>411537.94</v>
      </c>
      <c r="G18" s="266">
        <f t="shared" si="1"/>
        <v>0.67000000004190952</v>
      </c>
      <c r="H18" s="282">
        <v>2600</v>
      </c>
    </row>
    <row r="19" spans="1:8" x14ac:dyDescent="0.25">
      <c r="A19" s="281" t="s">
        <v>460</v>
      </c>
      <c r="B19" s="266">
        <v>95000</v>
      </c>
      <c r="C19" s="266">
        <v>-40854</v>
      </c>
      <c r="D19" s="266">
        <f t="shared" si="0"/>
        <v>54146</v>
      </c>
      <c r="E19" s="266">
        <v>54146</v>
      </c>
      <c r="F19" s="266">
        <v>54146</v>
      </c>
      <c r="G19" s="266">
        <f t="shared" si="1"/>
        <v>0</v>
      </c>
      <c r="H19" s="282">
        <v>2700</v>
      </c>
    </row>
    <row r="20" spans="1:8" x14ac:dyDescent="0.25">
      <c r="A20" s="281" t="s">
        <v>461</v>
      </c>
      <c r="B20" s="266">
        <v>0</v>
      </c>
      <c r="C20" s="266">
        <v>0</v>
      </c>
      <c r="D20" s="266">
        <f t="shared" si="0"/>
        <v>0</v>
      </c>
      <c r="E20" s="266">
        <v>0</v>
      </c>
      <c r="F20" s="266">
        <v>0</v>
      </c>
      <c r="G20" s="266">
        <f t="shared" si="1"/>
        <v>0</v>
      </c>
      <c r="H20" s="282">
        <v>2800</v>
      </c>
    </row>
    <row r="21" spans="1:8" x14ac:dyDescent="0.25">
      <c r="A21" s="281" t="s">
        <v>462</v>
      </c>
      <c r="B21" s="266">
        <v>87000</v>
      </c>
      <c r="C21" s="266">
        <v>-11605.21</v>
      </c>
      <c r="D21" s="266">
        <f t="shared" si="0"/>
        <v>75394.790000000008</v>
      </c>
      <c r="E21" s="266">
        <v>75394.789999999994</v>
      </c>
      <c r="F21" s="266">
        <v>75394.789999999994</v>
      </c>
      <c r="G21" s="266">
        <f t="shared" si="1"/>
        <v>0</v>
      </c>
      <c r="H21" s="282">
        <v>2900</v>
      </c>
    </row>
    <row r="22" spans="1:8" x14ac:dyDescent="0.25">
      <c r="A22" s="279" t="s">
        <v>125</v>
      </c>
      <c r="B22" s="283">
        <f>SUM(B23:B31)</f>
        <v>1234423.6200000001</v>
      </c>
      <c r="C22" s="283">
        <f>SUM(C23:C31)</f>
        <v>1010482.83</v>
      </c>
      <c r="D22" s="283">
        <f t="shared" si="0"/>
        <v>2244906.4500000002</v>
      </c>
      <c r="E22" s="283">
        <f>SUM(E23:E31)</f>
        <v>1671661.04</v>
      </c>
      <c r="F22" s="283">
        <f>SUM(F23:F31)</f>
        <v>1671661.05</v>
      </c>
      <c r="G22" s="283">
        <f t="shared" si="1"/>
        <v>573245.41000000015</v>
      </c>
      <c r="H22" s="284">
        <v>0</v>
      </c>
    </row>
    <row r="23" spans="1:8" x14ac:dyDescent="0.25">
      <c r="A23" s="281" t="s">
        <v>463</v>
      </c>
      <c r="B23" s="266">
        <v>351500</v>
      </c>
      <c r="C23" s="266">
        <v>-21466</v>
      </c>
      <c r="D23" s="266">
        <f t="shared" si="0"/>
        <v>330034</v>
      </c>
      <c r="E23" s="266">
        <v>328612</v>
      </c>
      <c r="F23" s="266">
        <v>328612</v>
      </c>
      <c r="G23" s="266">
        <f t="shared" si="1"/>
        <v>1422</v>
      </c>
      <c r="H23" s="282">
        <v>3100</v>
      </c>
    </row>
    <row r="24" spans="1:8" x14ac:dyDescent="0.25">
      <c r="A24" s="281" t="s">
        <v>464</v>
      </c>
      <c r="B24" s="266">
        <v>18000</v>
      </c>
      <c r="C24" s="266">
        <v>-5399.99</v>
      </c>
      <c r="D24" s="266">
        <f t="shared" si="0"/>
        <v>12600.01</v>
      </c>
      <c r="E24" s="266">
        <v>12600.01</v>
      </c>
      <c r="F24" s="266">
        <v>12600.01</v>
      </c>
      <c r="G24" s="266">
        <f t="shared" si="1"/>
        <v>0</v>
      </c>
      <c r="H24" s="282">
        <v>3200</v>
      </c>
    </row>
    <row r="25" spans="1:8" x14ac:dyDescent="0.25">
      <c r="A25" s="281" t="s">
        <v>465</v>
      </c>
      <c r="B25" s="266">
        <v>484150</v>
      </c>
      <c r="C25" s="266">
        <v>24303.11</v>
      </c>
      <c r="D25" s="266">
        <f t="shared" si="0"/>
        <v>508453.11</v>
      </c>
      <c r="E25" s="266">
        <v>504333.11</v>
      </c>
      <c r="F25" s="266">
        <v>504333.11</v>
      </c>
      <c r="G25" s="266">
        <f t="shared" si="1"/>
        <v>4120</v>
      </c>
      <c r="H25" s="282">
        <v>3300</v>
      </c>
    </row>
    <row r="26" spans="1:8" x14ac:dyDescent="0.25">
      <c r="A26" s="281" t="s">
        <v>466</v>
      </c>
      <c r="B26" s="266">
        <v>30000</v>
      </c>
      <c r="C26" s="266">
        <v>3070.78</v>
      </c>
      <c r="D26" s="266">
        <f t="shared" si="0"/>
        <v>33070.78</v>
      </c>
      <c r="E26" s="266">
        <v>33070.1</v>
      </c>
      <c r="F26" s="266">
        <v>33070.1</v>
      </c>
      <c r="G26" s="266">
        <f t="shared" si="1"/>
        <v>0.68000000000029104</v>
      </c>
      <c r="H26" s="282">
        <v>3400</v>
      </c>
    </row>
    <row r="27" spans="1:8" x14ac:dyDescent="0.25">
      <c r="A27" s="281" t="s">
        <v>467</v>
      </c>
      <c r="B27" s="266">
        <v>62000</v>
      </c>
      <c r="C27" s="266">
        <v>129006.58</v>
      </c>
      <c r="D27" s="266">
        <f t="shared" si="0"/>
        <v>191006.58000000002</v>
      </c>
      <c r="E27" s="266">
        <v>191006.58</v>
      </c>
      <c r="F27" s="266">
        <v>191006.58</v>
      </c>
      <c r="G27" s="266">
        <f t="shared" si="1"/>
        <v>0</v>
      </c>
      <c r="H27" s="282">
        <v>3500</v>
      </c>
    </row>
    <row r="28" spans="1:8" x14ac:dyDescent="0.25">
      <c r="A28" s="281" t="s">
        <v>468</v>
      </c>
      <c r="B28" s="266">
        <v>1000</v>
      </c>
      <c r="C28" s="266">
        <v>-1000</v>
      </c>
      <c r="D28" s="266">
        <f t="shared" si="0"/>
        <v>0</v>
      </c>
      <c r="E28" s="266">
        <v>0</v>
      </c>
      <c r="F28" s="266">
        <v>0</v>
      </c>
      <c r="G28" s="266">
        <f t="shared" si="1"/>
        <v>0</v>
      </c>
      <c r="H28" s="282">
        <v>3600</v>
      </c>
    </row>
    <row r="29" spans="1:8" x14ac:dyDescent="0.25">
      <c r="A29" s="281" t="s">
        <v>469</v>
      </c>
      <c r="B29" s="266">
        <v>30000</v>
      </c>
      <c r="C29" s="266">
        <v>-4523</v>
      </c>
      <c r="D29" s="266">
        <f t="shared" si="0"/>
        <v>25477</v>
      </c>
      <c r="E29" s="266">
        <v>24597</v>
      </c>
      <c r="F29" s="266">
        <v>24597</v>
      </c>
      <c r="G29" s="266">
        <f t="shared" si="1"/>
        <v>880</v>
      </c>
      <c r="H29" s="282">
        <v>3700</v>
      </c>
    </row>
    <row r="30" spans="1:8" x14ac:dyDescent="0.25">
      <c r="A30" s="281" t="s">
        <v>470</v>
      </c>
      <c r="B30" s="266">
        <v>184773.62</v>
      </c>
      <c r="C30" s="266">
        <v>833905.35</v>
      </c>
      <c r="D30" s="266">
        <f t="shared" si="0"/>
        <v>1018678.97</v>
      </c>
      <c r="E30" s="266">
        <v>459550.24</v>
      </c>
      <c r="F30" s="266">
        <v>459550.25</v>
      </c>
      <c r="G30" s="266">
        <f t="shared" si="1"/>
        <v>559128.73</v>
      </c>
      <c r="H30" s="282">
        <v>3800</v>
      </c>
    </row>
    <row r="31" spans="1:8" x14ac:dyDescent="0.25">
      <c r="A31" s="281" t="s">
        <v>471</v>
      </c>
      <c r="B31" s="266">
        <v>73000</v>
      </c>
      <c r="C31" s="266">
        <v>52586</v>
      </c>
      <c r="D31" s="266">
        <f t="shared" si="0"/>
        <v>125586</v>
      </c>
      <c r="E31" s="266">
        <v>117892</v>
      </c>
      <c r="F31" s="266">
        <v>117892</v>
      </c>
      <c r="G31" s="266">
        <f t="shared" si="1"/>
        <v>7694</v>
      </c>
      <c r="H31" s="282">
        <v>3900</v>
      </c>
    </row>
    <row r="32" spans="1:8" x14ac:dyDescent="0.25">
      <c r="A32" s="279" t="s">
        <v>126</v>
      </c>
      <c r="B32" s="283">
        <f>SUM(B33:B41)</f>
        <v>31000</v>
      </c>
      <c r="C32" s="283">
        <f>SUM(C33:C41)</f>
        <v>-25900</v>
      </c>
      <c r="D32" s="283">
        <f t="shared" si="0"/>
        <v>5100</v>
      </c>
      <c r="E32" s="283">
        <f>SUM(E33:E41)</f>
        <v>5100</v>
      </c>
      <c r="F32" s="283">
        <f>SUM(F33:F41)</f>
        <v>5100</v>
      </c>
      <c r="G32" s="283">
        <f t="shared" si="1"/>
        <v>0</v>
      </c>
      <c r="H32" s="284">
        <v>0</v>
      </c>
    </row>
    <row r="33" spans="1:8" x14ac:dyDescent="0.25">
      <c r="A33" s="281" t="s">
        <v>127</v>
      </c>
      <c r="B33" s="266">
        <v>0</v>
      </c>
      <c r="C33" s="266">
        <v>0</v>
      </c>
      <c r="D33" s="266">
        <f t="shared" si="0"/>
        <v>0</v>
      </c>
      <c r="E33" s="266">
        <v>0</v>
      </c>
      <c r="F33" s="266">
        <v>0</v>
      </c>
      <c r="G33" s="266">
        <f t="shared" si="1"/>
        <v>0</v>
      </c>
      <c r="H33" s="282">
        <v>4100</v>
      </c>
    </row>
    <row r="34" spans="1:8" x14ac:dyDescent="0.25">
      <c r="A34" s="281" t="s">
        <v>128</v>
      </c>
      <c r="B34" s="266">
        <v>0</v>
      </c>
      <c r="C34" s="266">
        <v>0</v>
      </c>
      <c r="D34" s="266">
        <f t="shared" si="0"/>
        <v>0</v>
      </c>
      <c r="E34" s="266">
        <v>0</v>
      </c>
      <c r="F34" s="266">
        <v>0</v>
      </c>
      <c r="G34" s="266">
        <f t="shared" si="1"/>
        <v>0</v>
      </c>
      <c r="H34" s="282">
        <v>4200</v>
      </c>
    </row>
    <row r="35" spans="1:8" x14ac:dyDescent="0.25">
      <c r="A35" s="281" t="s">
        <v>129</v>
      </c>
      <c r="B35" s="266">
        <v>0</v>
      </c>
      <c r="C35" s="266">
        <v>0</v>
      </c>
      <c r="D35" s="266">
        <f t="shared" si="0"/>
        <v>0</v>
      </c>
      <c r="E35" s="266">
        <v>0</v>
      </c>
      <c r="F35" s="266">
        <v>0</v>
      </c>
      <c r="G35" s="266">
        <f t="shared" si="1"/>
        <v>0</v>
      </c>
      <c r="H35" s="282">
        <v>4300</v>
      </c>
    </row>
    <row r="36" spans="1:8" x14ac:dyDescent="0.25">
      <c r="A36" s="281" t="s">
        <v>130</v>
      </c>
      <c r="B36" s="266">
        <v>31000</v>
      </c>
      <c r="C36" s="266">
        <v>-25900</v>
      </c>
      <c r="D36" s="266">
        <f t="shared" si="0"/>
        <v>5100</v>
      </c>
      <c r="E36" s="266">
        <v>5100</v>
      </c>
      <c r="F36" s="266">
        <v>5100</v>
      </c>
      <c r="G36" s="266">
        <f t="shared" si="1"/>
        <v>0</v>
      </c>
      <c r="H36" s="282">
        <v>4400</v>
      </c>
    </row>
    <row r="37" spans="1:8" x14ac:dyDescent="0.25">
      <c r="A37" s="281" t="s">
        <v>131</v>
      </c>
      <c r="B37" s="266">
        <v>0</v>
      </c>
      <c r="C37" s="266">
        <v>0</v>
      </c>
      <c r="D37" s="266">
        <f t="shared" si="0"/>
        <v>0</v>
      </c>
      <c r="E37" s="266">
        <v>0</v>
      </c>
      <c r="F37" s="266">
        <v>0</v>
      </c>
      <c r="G37" s="266">
        <f t="shared" si="1"/>
        <v>0</v>
      </c>
      <c r="H37" s="282">
        <v>4500</v>
      </c>
    </row>
    <row r="38" spans="1:8" x14ac:dyDescent="0.25">
      <c r="A38" s="281" t="s">
        <v>472</v>
      </c>
      <c r="B38" s="266">
        <v>0</v>
      </c>
      <c r="C38" s="266">
        <v>0</v>
      </c>
      <c r="D38" s="266">
        <f t="shared" si="0"/>
        <v>0</v>
      </c>
      <c r="E38" s="266">
        <v>0</v>
      </c>
      <c r="F38" s="266">
        <v>0</v>
      </c>
      <c r="G38" s="266">
        <f t="shared" si="1"/>
        <v>0</v>
      </c>
      <c r="H38" s="282">
        <v>4600</v>
      </c>
    </row>
    <row r="39" spans="1:8" x14ac:dyDescent="0.25">
      <c r="A39" s="281" t="s">
        <v>133</v>
      </c>
      <c r="B39" s="266">
        <v>0</v>
      </c>
      <c r="C39" s="266">
        <v>0</v>
      </c>
      <c r="D39" s="266">
        <f t="shared" si="0"/>
        <v>0</v>
      </c>
      <c r="E39" s="266">
        <v>0</v>
      </c>
      <c r="F39" s="266">
        <v>0</v>
      </c>
      <c r="G39" s="266">
        <f t="shared" si="1"/>
        <v>0</v>
      </c>
      <c r="H39" s="282">
        <v>4700</v>
      </c>
    </row>
    <row r="40" spans="1:8" x14ac:dyDescent="0.25">
      <c r="A40" s="281" t="s">
        <v>134</v>
      </c>
      <c r="B40" s="266">
        <v>0</v>
      </c>
      <c r="C40" s="266">
        <v>0</v>
      </c>
      <c r="D40" s="266">
        <f t="shared" si="0"/>
        <v>0</v>
      </c>
      <c r="E40" s="266">
        <v>0</v>
      </c>
      <c r="F40" s="266">
        <v>0</v>
      </c>
      <c r="G40" s="266">
        <f t="shared" si="1"/>
        <v>0</v>
      </c>
      <c r="H40" s="282">
        <v>4800</v>
      </c>
    </row>
    <row r="41" spans="1:8" x14ac:dyDescent="0.25">
      <c r="A41" s="281" t="s">
        <v>135</v>
      </c>
      <c r="B41" s="266">
        <v>0</v>
      </c>
      <c r="C41" s="266">
        <v>0</v>
      </c>
      <c r="D41" s="266">
        <f t="shared" si="0"/>
        <v>0</v>
      </c>
      <c r="E41" s="266">
        <v>0</v>
      </c>
      <c r="F41" s="266">
        <v>0</v>
      </c>
      <c r="G41" s="266">
        <f t="shared" si="1"/>
        <v>0</v>
      </c>
      <c r="H41" s="282">
        <v>4900</v>
      </c>
    </row>
    <row r="42" spans="1:8" x14ac:dyDescent="0.25">
      <c r="A42" s="279" t="s">
        <v>473</v>
      </c>
      <c r="B42" s="283">
        <f>SUM(B43:B51)</f>
        <v>25000</v>
      </c>
      <c r="C42" s="283">
        <f>SUM(C43:C51)</f>
        <v>45350</v>
      </c>
      <c r="D42" s="283">
        <f t="shared" si="0"/>
        <v>70350</v>
      </c>
      <c r="E42" s="283">
        <f>SUM(E43:E51)</f>
        <v>70350</v>
      </c>
      <c r="F42" s="283">
        <f>SUM(F43:F51)</f>
        <v>70350</v>
      </c>
      <c r="G42" s="283">
        <f t="shared" si="1"/>
        <v>0</v>
      </c>
      <c r="H42" s="284">
        <v>0</v>
      </c>
    </row>
    <row r="43" spans="1:8" x14ac:dyDescent="0.25">
      <c r="A43" s="285" t="s">
        <v>474</v>
      </c>
      <c r="B43" s="266">
        <v>1000</v>
      </c>
      <c r="C43" s="266">
        <v>9650</v>
      </c>
      <c r="D43" s="266">
        <f t="shared" si="0"/>
        <v>10650</v>
      </c>
      <c r="E43" s="266">
        <v>10650</v>
      </c>
      <c r="F43" s="266">
        <v>10650</v>
      </c>
      <c r="G43" s="266">
        <f t="shared" si="1"/>
        <v>0</v>
      </c>
      <c r="H43" s="282">
        <v>5100</v>
      </c>
    </row>
    <row r="44" spans="1:8" x14ac:dyDescent="0.25">
      <c r="A44" s="281" t="s">
        <v>475</v>
      </c>
      <c r="B44" s="266">
        <v>2000</v>
      </c>
      <c r="C44" s="266">
        <v>-2000</v>
      </c>
      <c r="D44" s="266">
        <f t="shared" si="0"/>
        <v>0</v>
      </c>
      <c r="E44" s="266">
        <v>0</v>
      </c>
      <c r="F44" s="266">
        <v>0</v>
      </c>
      <c r="G44" s="266">
        <f t="shared" si="1"/>
        <v>0</v>
      </c>
      <c r="H44" s="282">
        <v>5200</v>
      </c>
    </row>
    <row r="45" spans="1:8" x14ac:dyDescent="0.25">
      <c r="A45" s="281" t="s">
        <v>476</v>
      </c>
      <c r="B45" s="266">
        <v>0</v>
      </c>
      <c r="C45" s="266">
        <v>0</v>
      </c>
      <c r="D45" s="266">
        <f t="shared" si="0"/>
        <v>0</v>
      </c>
      <c r="E45" s="266">
        <v>0</v>
      </c>
      <c r="F45" s="266">
        <v>0</v>
      </c>
      <c r="G45" s="266">
        <f t="shared" si="1"/>
        <v>0</v>
      </c>
      <c r="H45" s="282">
        <v>5300</v>
      </c>
    </row>
    <row r="46" spans="1:8" x14ac:dyDescent="0.25">
      <c r="A46" s="281" t="s">
        <v>477</v>
      </c>
      <c r="B46" s="266">
        <v>1000</v>
      </c>
      <c r="C46" s="266">
        <v>-1000</v>
      </c>
      <c r="D46" s="266">
        <f t="shared" si="0"/>
        <v>0</v>
      </c>
      <c r="E46" s="266">
        <v>0</v>
      </c>
      <c r="F46" s="266">
        <v>0</v>
      </c>
      <c r="G46" s="266">
        <f t="shared" si="1"/>
        <v>0</v>
      </c>
      <c r="H46" s="282">
        <v>5400</v>
      </c>
    </row>
    <row r="47" spans="1:8" x14ac:dyDescent="0.25">
      <c r="A47" s="281" t="s">
        <v>478</v>
      </c>
      <c r="B47" s="266">
        <v>0</v>
      </c>
      <c r="C47" s="266">
        <v>0</v>
      </c>
      <c r="D47" s="266">
        <f t="shared" si="0"/>
        <v>0</v>
      </c>
      <c r="E47" s="266">
        <v>0</v>
      </c>
      <c r="F47" s="266">
        <v>0</v>
      </c>
      <c r="G47" s="266">
        <f t="shared" si="1"/>
        <v>0</v>
      </c>
      <c r="H47" s="282">
        <v>5500</v>
      </c>
    </row>
    <row r="48" spans="1:8" x14ac:dyDescent="0.25">
      <c r="A48" s="281" t="s">
        <v>479</v>
      </c>
      <c r="B48" s="266">
        <v>21000</v>
      </c>
      <c r="C48" s="266">
        <v>38700</v>
      </c>
      <c r="D48" s="266">
        <f t="shared" si="0"/>
        <v>59700</v>
      </c>
      <c r="E48" s="266">
        <v>59700</v>
      </c>
      <c r="F48" s="266">
        <v>59700</v>
      </c>
      <c r="G48" s="266">
        <f t="shared" si="1"/>
        <v>0</v>
      </c>
      <c r="H48" s="282">
        <v>5600</v>
      </c>
    </row>
    <row r="49" spans="1:8" x14ac:dyDescent="0.25">
      <c r="A49" s="281" t="s">
        <v>480</v>
      </c>
      <c r="B49" s="266">
        <v>0</v>
      </c>
      <c r="C49" s="266">
        <v>0</v>
      </c>
      <c r="D49" s="266">
        <f t="shared" si="0"/>
        <v>0</v>
      </c>
      <c r="E49" s="266">
        <v>0</v>
      </c>
      <c r="F49" s="266">
        <v>0</v>
      </c>
      <c r="G49" s="266">
        <f t="shared" si="1"/>
        <v>0</v>
      </c>
      <c r="H49" s="282">
        <v>5700</v>
      </c>
    </row>
    <row r="50" spans="1:8" x14ac:dyDescent="0.25">
      <c r="A50" s="281" t="s">
        <v>481</v>
      </c>
      <c r="B50" s="266">
        <v>0</v>
      </c>
      <c r="C50" s="266">
        <v>0</v>
      </c>
      <c r="D50" s="266">
        <f t="shared" si="0"/>
        <v>0</v>
      </c>
      <c r="E50" s="266">
        <v>0</v>
      </c>
      <c r="F50" s="266">
        <v>0</v>
      </c>
      <c r="G50" s="266">
        <f t="shared" si="1"/>
        <v>0</v>
      </c>
      <c r="H50" s="282">
        <v>5800</v>
      </c>
    </row>
    <row r="51" spans="1:8" x14ac:dyDescent="0.25">
      <c r="A51" s="281" t="s">
        <v>186</v>
      </c>
      <c r="B51" s="266">
        <v>0</v>
      </c>
      <c r="C51" s="266">
        <v>0</v>
      </c>
      <c r="D51" s="266">
        <f t="shared" si="0"/>
        <v>0</v>
      </c>
      <c r="E51" s="266">
        <v>0</v>
      </c>
      <c r="F51" s="266">
        <v>0</v>
      </c>
      <c r="G51" s="266">
        <f t="shared" si="1"/>
        <v>0</v>
      </c>
      <c r="H51" s="282">
        <v>5900</v>
      </c>
    </row>
    <row r="52" spans="1:8" x14ac:dyDescent="0.25">
      <c r="A52" s="279" t="s">
        <v>151</v>
      </c>
      <c r="B52" s="283">
        <f>SUM(B53:B55)</f>
        <v>0</v>
      </c>
      <c r="C52" s="283">
        <f>SUM(C53:C55)</f>
        <v>0</v>
      </c>
      <c r="D52" s="283">
        <f t="shared" si="0"/>
        <v>0</v>
      </c>
      <c r="E52" s="283">
        <f>SUM(E53:E55)</f>
        <v>0</v>
      </c>
      <c r="F52" s="283">
        <f>SUM(F53:F55)</f>
        <v>0</v>
      </c>
      <c r="G52" s="283">
        <f t="shared" si="1"/>
        <v>0</v>
      </c>
      <c r="H52" s="284">
        <v>0</v>
      </c>
    </row>
    <row r="53" spans="1:8" x14ac:dyDescent="0.25">
      <c r="A53" s="281" t="s">
        <v>482</v>
      </c>
      <c r="B53" s="266">
        <v>0</v>
      </c>
      <c r="C53" s="266">
        <v>0</v>
      </c>
      <c r="D53" s="266">
        <f t="shared" si="0"/>
        <v>0</v>
      </c>
      <c r="E53" s="266">
        <v>0</v>
      </c>
      <c r="F53" s="266">
        <v>0</v>
      </c>
      <c r="G53" s="266">
        <f t="shared" si="1"/>
        <v>0</v>
      </c>
      <c r="H53" s="282">
        <v>6100</v>
      </c>
    </row>
    <row r="54" spans="1:8" x14ac:dyDescent="0.25">
      <c r="A54" s="281" t="s">
        <v>483</v>
      </c>
      <c r="B54" s="266">
        <v>0</v>
      </c>
      <c r="C54" s="266">
        <v>0</v>
      </c>
      <c r="D54" s="266">
        <f t="shared" si="0"/>
        <v>0</v>
      </c>
      <c r="E54" s="266">
        <v>0</v>
      </c>
      <c r="F54" s="266">
        <v>0</v>
      </c>
      <c r="G54" s="266">
        <f t="shared" si="1"/>
        <v>0</v>
      </c>
      <c r="H54" s="282">
        <v>6200</v>
      </c>
    </row>
    <row r="55" spans="1:8" x14ac:dyDescent="0.25">
      <c r="A55" s="281" t="s">
        <v>484</v>
      </c>
      <c r="B55" s="266">
        <v>0</v>
      </c>
      <c r="C55" s="266">
        <v>0</v>
      </c>
      <c r="D55" s="266">
        <f t="shared" si="0"/>
        <v>0</v>
      </c>
      <c r="E55" s="266">
        <v>0</v>
      </c>
      <c r="F55" s="266">
        <v>0</v>
      </c>
      <c r="G55" s="266">
        <f t="shared" si="1"/>
        <v>0</v>
      </c>
      <c r="H55" s="282">
        <v>6300</v>
      </c>
    </row>
    <row r="56" spans="1:8" x14ac:dyDescent="0.25">
      <c r="A56" s="279" t="s">
        <v>485</v>
      </c>
      <c r="B56" s="283">
        <f>SUM(B57:B63)</f>
        <v>0</v>
      </c>
      <c r="C56" s="283">
        <f>SUM(C57:C63)</f>
        <v>0</v>
      </c>
      <c r="D56" s="283">
        <f t="shared" si="0"/>
        <v>0</v>
      </c>
      <c r="E56" s="283">
        <f>SUM(E57:E63)</f>
        <v>0</v>
      </c>
      <c r="F56" s="283">
        <f>SUM(F57:F63)</f>
        <v>0</v>
      </c>
      <c r="G56" s="283">
        <f t="shared" si="1"/>
        <v>0</v>
      </c>
      <c r="H56" s="284">
        <v>0</v>
      </c>
    </row>
    <row r="57" spans="1:8" x14ac:dyDescent="0.25">
      <c r="A57" s="281" t="s">
        <v>486</v>
      </c>
      <c r="B57" s="266">
        <v>0</v>
      </c>
      <c r="C57" s="266">
        <v>0</v>
      </c>
      <c r="D57" s="266">
        <f t="shared" si="0"/>
        <v>0</v>
      </c>
      <c r="E57" s="266">
        <v>0</v>
      </c>
      <c r="F57" s="266">
        <v>0</v>
      </c>
      <c r="G57" s="266">
        <f t="shared" si="1"/>
        <v>0</v>
      </c>
      <c r="H57" s="282">
        <v>7100</v>
      </c>
    </row>
    <row r="58" spans="1:8" x14ac:dyDescent="0.25">
      <c r="A58" s="281" t="s">
        <v>487</v>
      </c>
      <c r="B58" s="266">
        <v>0</v>
      </c>
      <c r="C58" s="266">
        <v>0</v>
      </c>
      <c r="D58" s="266">
        <f t="shared" si="0"/>
        <v>0</v>
      </c>
      <c r="E58" s="266">
        <v>0</v>
      </c>
      <c r="F58" s="266">
        <v>0</v>
      </c>
      <c r="G58" s="266">
        <f t="shared" si="1"/>
        <v>0</v>
      </c>
      <c r="H58" s="282">
        <v>7200</v>
      </c>
    </row>
    <row r="59" spans="1:8" x14ac:dyDescent="0.25">
      <c r="A59" s="281" t="s">
        <v>488</v>
      </c>
      <c r="B59" s="266">
        <v>0</v>
      </c>
      <c r="C59" s="266">
        <v>0</v>
      </c>
      <c r="D59" s="266">
        <f t="shared" si="0"/>
        <v>0</v>
      </c>
      <c r="E59" s="266">
        <v>0</v>
      </c>
      <c r="F59" s="266">
        <v>0</v>
      </c>
      <c r="G59" s="266">
        <f t="shared" si="1"/>
        <v>0</v>
      </c>
      <c r="H59" s="282">
        <v>7300</v>
      </c>
    </row>
    <row r="60" spans="1:8" x14ac:dyDescent="0.25">
      <c r="A60" s="281" t="s">
        <v>489</v>
      </c>
      <c r="B60" s="266">
        <v>0</v>
      </c>
      <c r="C60" s="266">
        <v>0</v>
      </c>
      <c r="D60" s="266">
        <f t="shared" si="0"/>
        <v>0</v>
      </c>
      <c r="E60" s="266">
        <v>0</v>
      </c>
      <c r="F60" s="266">
        <v>0</v>
      </c>
      <c r="G60" s="266">
        <f t="shared" si="1"/>
        <v>0</v>
      </c>
      <c r="H60" s="282">
        <v>7400</v>
      </c>
    </row>
    <row r="61" spans="1:8" x14ac:dyDescent="0.25">
      <c r="A61" s="281" t="s">
        <v>490</v>
      </c>
      <c r="B61" s="266">
        <v>0</v>
      </c>
      <c r="C61" s="266">
        <v>0</v>
      </c>
      <c r="D61" s="266">
        <f t="shared" si="0"/>
        <v>0</v>
      </c>
      <c r="E61" s="266">
        <v>0</v>
      </c>
      <c r="F61" s="266">
        <v>0</v>
      </c>
      <c r="G61" s="266">
        <f t="shared" si="1"/>
        <v>0</v>
      </c>
      <c r="H61" s="282">
        <v>7500</v>
      </c>
    </row>
    <row r="62" spans="1:8" x14ac:dyDescent="0.25">
      <c r="A62" s="281" t="s">
        <v>491</v>
      </c>
      <c r="B62" s="266">
        <v>0</v>
      </c>
      <c r="C62" s="266">
        <v>0</v>
      </c>
      <c r="D62" s="266">
        <f t="shared" si="0"/>
        <v>0</v>
      </c>
      <c r="E62" s="266">
        <v>0</v>
      </c>
      <c r="F62" s="266">
        <v>0</v>
      </c>
      <c r="G62" s="266">
        <f t="shared" si="1"/>
        <v>0</v>
      </c>
      <c r="H62" s="282">
        <v>7600</v>
      </c>
    </row>
    <row r="63" spans="1:8" x14ac:dyDescent="0.25">
      <c r="A63" s="281" t="s">
        <v>492</v>
      </c>
      <c r="B63" s="266">
        <v>0</v>
      </c>
      <c r="C63" s="266">
        <v>0</v>
      </c>
      <c r="D63" s="266">
        <f t="shared" si="0"/>
        <v>0</v>
      </c>
      <c r="E63" s="266">
        <v>0</v>
      </c>
      <c r="F63" s="266">
        <v>0</v>
      </c>
      <c r="G63" s="266">
        <f t="shared" si="1"/>
        <v>0</v>
      </c>
      <c r="H63" s="282">
        <v>7900</v>
      </c>
    </row>
    <row r="64" spans="1:8" x14ac:dyDescent="0.25">
      <c r="A64" s="279" t="s">
        <v>136</v>
      </c>
      <c r="B64" s="283">
        <f>SUM(B65:B67)</f>
        <v>0</v>
      </c>
      <c r="C64" s="283">
        <f>SUM(C65:C67)</f>
        <v>0</v>
      </c>
      <c r="D64" s="283">
        <f t="shared" si="0"/>
        <v>0</v>
      </c>
      <c r="E64" s="283">
        <f>SUM(E65:E67)</f>
        <v>0</v>
      </c>
      <c r="F64" s="283">
        <f>SUM(F65:F67)</f>
        <v>0</v>
      </c>
      <c r="G64" s="283">
        <f t="shared" si="1"/>
        <v>0</v>
      </c>
      <c r="H64" s="284">
        <v>0</v>
      </c>
    </row>
    <row r="65" spans="1:8" x14ac:dyDescent="0.25">
      <c r="A65" s="281" t="s">
        <v>137</v>
      </c>
      <c r="B65" s="266">
        <v>0</v>
      </c>
      <c r="C65" s="266">
        <v>0</v>
      </c>
      <c r="D65" s="266">
        <f t="shared" si="0"/>
        <v>0</v>
      </c>
      <c r="E65" s="266">
        <v>0</v>
      </c>
      <c r="F65" s="266">
        <v>0</v>
      </c>
      <c r="G65" s="266">
        <f t="shared" si="1"/>
        <v>0</v>
      </c>
      <c r="H65" s="282">
        <v>8100</v>
      </c>
    </row>
    <row r="66" spans="1:8" x14ac:dyDescent="0.25">
      <c r="A66" s="281" t="s">
        <v>138</v>
      </c>
      <c r="B66" s="266">
        <v>0</v>
      </c>
      <c r="C66" s="266">
        <v>0</v>
      </c>
      <c r="D66" s="266">
        <f t="shared" si="0"/>
        <v>0</v>
      </c>
      <c r="E66" s="266">
        <v>0</v>
      </c>
      <c r="F66" s="266">
        <v>0</v>
      </c>
      <c r="G66" s="266">
        <f t="shared" si="1"/>
        <v>0</v>
      </c>
      <c r="H66" s="282">
        <v>8300</v>
      </c>
    </row>
    <row r="67" spans="1:8" x14ac:dyDescent="0.25">
      <c r="A67" s="281" t="s">
        <v>139</v>
      </c>
      <c r="B67" s="266">
        <v>0</v>
      </c>
      <c r="C67" s="266">
        <v>0</v>
      </c>
      <c r="D67" s="266">
        <f t="shared" si="0"/>
        <v>0</v>
      </c>
      <c r="E67" s="266">
        <v>0</v>
      </c>
      <c r="F67" s="266">
        <v>0</v>
      </c>
      <c r="G67" s="266">
        <f t="shared" si="1"/>
        <v>0</v>
      </c>
      <c r="H67" s="282">
        <v>8500</v>
      </c>
    </row>
    <row r="68" spans="1:8" x14ac:dyDescent="0.25">
      <c r="A68" s="279" t="s">
        <v>493</v>
      </c>
      <c r="B68" s="283">
        <f>SUM(B69:B75)</f>
        <v>0</v>
      </c>
      <c r="C68" s="283">
        <f>SUM(C69:C75)</f>
        <v>0</v>
      </c>
      <c r="D68" s="283">
        <f t="shared" si="0"/>
        <v>0</v>
      </c>
      <c r="E68" s="283">
        <f>SUM(E69:E75)</f>
        <v>0</v>
      </c>
      <c r="F68" s="283">
        <f>SUM(F69:F75)</f>
        <v>0</v>
      </c>
      <c r="G68" s="283">
        <f t="shared" si="1"/>
        <v>0</v>
      </c>
      <c r="H68" s="284">
        <v>0</v>
      </c>
    </row>
    <row r="69" spans="1:8" x14ac:dyDescent="0.25">
      <c r="A69" s="281" t="s">
        <v>494</v>
      </c>
      <c r="B69" s="266">
        <v>0</v>
      </c>
      <c r="C69" s="266">
        <v>0</v>
      </c>
      <c r="D69" s="266">
        <f t="shared" ref="D69:D75" si="2">B69+C69</f>
        <v>0</v>
      </c>
      <c r="E69" s="266">
        <v>0</v>
      </c>
      <c r="F69" s="266">
        <v>0</v>
      </c>
      <c r="G69" s="266">
        <f t="shared" ref="G69:G75" si="3">D69-E69</f>
        <v>0</v>
      </c>
      <c r="H69" s="282">
        <v>9100</v>
      </c>
    </row>
    <row r="70" spans="1:8" x14ac:dyDescent="0.25">
      <c r="A70" s="281" t="s">
        <v>141</v>
      </c>
      <c r="B70" s="266">
        <v>0</v>
      </c>
      <c r="C70" s="266">
        <v>0</v>
      </c>
      <c r="D70" s="266">
        <f t="shared" si="2"/>
        <v>0</v>
      </c>
      <c r="E70" s="266">
        <v>0</v>
      </c>
      <c r="F70" s="266">
        <v>0</v>
      </c>
      <c r="G70" s="266">
        <f t="shared" si="3"/>
        <v>0</v>
      </c>
      <c r="H70" s="282">
        <v>9200</v>
      </c>
    </row>
    <row r="71" spans="1:8" x14ac:dyDescent="0.25">
      <c r="A71" s="281" t="s">
        <v>142</v>
      </c>
      <c r="B71" s="266">
        <v>0</v>
      </c>
      <c r="C71" s="266">
        <v>0</v>
      </c>
      <c r="D71" s="266">
        <f t="shared" si="2"/>
        <v>0</v>
      </c>
      <c r="E71" s="266">
        <v>0</v>
      </c>
      <c r="F71" s="266">
        <v>0</v>
      </c>
      <c r="G71" s="266">
        <f t="shared" si="3"/>
        <v>0</v>
      </c>
      <c r="H71" s="282">
        <v>9300</v>
      </c>
    </row>
    <row r="72" spans="1:8" x14ac:dyDescent="0.25">
      <c r="A72" s="281" t="s">
        <v>143</v>
      </c>
      <c r="B72" s="266">
        <v>0</v>
      </c>
      <c r="C72" s="266">
        <v>0</v>
      </c>
      <c r="D72" s="266">
        <f t="shared" si="2"/>
        <v>0</v>
      </c>
      <c r="E72" s="266">
        <v>0</v>
      </c>
      <c r="F72" s="266">
        <v>0</v>
      </c>
      <c r="G72" s="266">
        <f t="shared" si="3"/>
        <v>0</v>
      </c>
      <c r="H72" s="282">
        <v>9400</v>
      </c>
    </row>
    <row r="73" spans="1:8" x14ac:dyDescent="0.25">
      <c r="A73" s="281" t="s">
        <v>144</v>
      </c>
      <c r="B73" s="266">
        <v>0</v>
      </c>
      <c r="C73" s="266">
        <v>0</v>
      </c>
      <c r="D73" s="266">
        <f t="shared" si="2"/>
        <v>0</v>
      </c>
      <c r="E73" s="266">
        <v>0</v>
      </c>
      <c r="F73" s="266">
        <v>0</v>
      </c>
      <c r="G73" s="266">
        <f t="shared" si="3"/>
        <v>0</v>
      </c>
      <c r="H73" s="282">
        <v>9500</v>
      </c>
    </row>
    <row r="74" spans="1:8" x14ac:dyDescent="0.25">
      <c r="A74" s="281" t="s">
        <v>145</v>
      </c>
      <c r="B74" s="266">
        <v>0</v>
      </c>
      <c r="C74" s="266">
        <v>0</v>
      </c>
      <c r="D74" s="266">
        <f t="shared" si="2"/>
        <v>0</v>
      </c>
      <c r="E74" s="266">
        <v>0</v>
      </c>
      <c r="F74" s="266">
        <v>0</v>
      </c>
      <c r="G74" s="266">
        <f t="shared" si="3"/>
        <v>0</v>
      </c>
      <c r="H74" s="282">
        <v>9600</v>
      </c>
    </row>
    <row r="75" spans="1:8" x14ac:dyDescent="0.25">
      <c r="A75" s="286" t="s">
        <v>495</v>
      </c>
      <c r="B75" s="276">
        <v>0</v>
      </c>
      <c r="C75" s="276">
        <v>0</v>
      </c>
      <c r="D75" s="276">
        <f t="shared" si="2"/>
        <v>0</v>
      </c>
      <c r="E75" s="276">
        <v>0</v>
      </c>
      <c r="F75" s="276">
        <v>0</v>
      </c>
      <c r="G75" s="276">
        <f t="shared" si="3"/>
        <v>0</v>
      </c>
      <c r="H75" s="282">
        <v>9900</v>
      </c>
    </row>
    <row r="76" spans="1:8" x14ac:dyDescent="0.25">
      <c r="A76" s="277" t="s">
        <v>430</v>
      </c>
      <c r="B76" s="278">
        <f t="shared" ref="B76:G76" si="4">SUM(B4+B12+B22+B32+B42+B52+B56+B64+B68)</f>
        <v>6888309.580000001</v>
      </c>
      <c r="C76" s="278">
        <f t="shared" si="4"/>
        <v>1180570.8899999999</v>
      </c>
      <c r="D76" s="278">
        <f t="shared" si="4"/>
        <v>8068880.4700000007</v>
      </c>
      <c r="E76" s="278">
        <f t="shared" si="4"/>
        <v>7381038.3899999997</v>
      </c>
      <c r="F76" s="278">
        <f t="shared" si="4"/>
        <v>7381038.3899999997</v>
      </c>
      <c r="G76" s="278">
        <f t="shared" si="4"/>
        <v>687842.08000000089</v>
      </c>
    </row>
    <row r="78" spans="1:8" x14ac:dyDescent="0.25">
      <c r="A78" s="255" t="s">
        <v>443</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6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3"/>
  <sheetViews>
    <sheetView showGridLines="0" zoomScale="82" workbookViewId="0">
      <selection activeCell="F37" sqref="F37"/>
    </sheetView>
  </sheetViews>
  <sheetFormatPr baseColWidth="10" defaultColWidth="9.42578125" defaultRowHeight="15" x14ac:dyDescent="0.25"/>
  <cols>
    <col min="1" max="1" width="61.42578125" style="255" customWidth="1"/>
    <col min="2" max="7" width="14.140625" style="255" customWidth="1"/>
    <col min="8" max="16384" width="9.42578125" style="255"/>
  </cols>
  <sheetData>
    <row r="1" spans="1:7" ht="66" customHeight="1" x14ac:dyDescent="0.25">
      <c r="A1" s="495" t="s">
        <v>688</v>
      </c>
      <c r="B1" s="496"/>
      <c r="C1" s="496"/>
      <c r="D1" s="496"/>
      <c r="E1" s="496"/>
      <c r="F1" s="496"/>
      <c r="G1" s="497"/>
    </row>
    <row r="2" spans="1:7" x14ac:dyDescent="0.25">
      <c r="A2" s="256"/>
      <c r="B2" s="257"/>
      <c r="C2" s="258"/>
      <c r="D2" s="259" t="s">
        <v>426</v>
      </c>
      <c r="E2" s="258"/>
      <c r="F2" s="260"/>
      <c r="G2" s="490" t="s">
        <v>427</v>
      </c>
    </row>
    <row r="3" spans="1:7" ht="24.95" customHeight="1" x14ac:dyDescent="0.25">
      <c r="A3" s="261" t="s">
        <v>100</v>
      </c>
      <c r="B3" s="262" t="s">
        <v>341</v>
      </c>
      <c r="C3" s="262" t="s">
        <v>428</v>
      </c>
      <c r="D3" s="262" t="s">
        <v>402</v>
      </c>
      <c r="E3" s="262" t="s">
        <v>334</v>
      </c>
      <c r="F3" s="262" t="s">
        <v>347</v>
      </c>
      <c r="G3" s="491"/>
    </row>
    <row r="4" spans="1:7" x14ac:dyDescent="0.25">
      <c r="A4" s="269"/>
      <c r="B4" s="270"/>
      <c r="C4" s="270"/>
      <c r="D4" s="270"/>
      <c r="E4" s="270"/>
      <c r="F4" s="270"/>
      <c r="G4" s="270"/>
    </row>
    <row r="5" spans="1:7" x14ac:dyDescent="0.25">
      <c r="A5" s="287" t="s">
        <v>496</v>
      </c>
      <c r="B5" s="283">
        <f t="shared" ref="B5:G5" si="0">SUM(B6:B13)</f>
        <v>0</v>
      </c>
      <c r="C5" s="283">
        <f t="shared" si="0"/>
        <v>0</v>
      </c>
      <c r="D5" s="283">
        <f t="shared" si="0"/>
        <v>0</v>
      </c>
      <c r="E5" s="283">
        <f t="shared" si="0"/>
        <v>0</v>
      </c>
      <c r="F5" s="283">
        <f t="shared" si="0"/>
        <v>0</v>
      </c>
      <c r="G5" s="283">
        <f t="shared" si="0"/>
        <v>0</v>
      </c>
    </row>
    <row r="6" spans="1:7" x14ac:dyDescent="0.25">
      <c r="A6" s="288" t="s">
        <v>497</v>
      </c>
      <c r="B6" s="266">
        <v>0</v>
      </c>
      <c r="C6" s="266">
        <v>0</v>
      </c>
      <c r="D6" s="266">
        <f>B6+C6</f>
        <v>0</v>
      </c>
      <c r="E6" s="266">
        <v>0</v>
      </c>
      <c r="F6" s="266">
        <v>0</v>
      </c>
      <c r="G6" s="266">
        <f>D6-E6</f>
        <v>0</v>
      </c>
    </row>
    <row r="7" spans="1:7" x14ac:dyDescent="0.25">
      <c r="A7" s="288" t="s">
        <v>498</v>
      </c>
      <c r="B7" s="266">
        <v>0</v>
      </c>
      <c r="C7" s="266">
        <v>0</v>
      </c>
      <c r="D7" s="266">
        <f t="shared" ref="D7:D13" si="1">B7+C7</f>
        <v>0</v>
      </c>
      <c r="E7" s="266">
        <v>0</v>
      </c>
      <c r="F7" s="266">
        <v>0</v>
      </c>
      <c r="G7" s="266">
        <f t="shared" ref="G7:G13" si="2">D7-E7</f>
        <v>0</v>
      </c>
    </row>
    <row r="8" spans="1:7" x14ac:dyDescent="0.25">
      <c r="A8" s="288" t="s">
        <v>499</v>
      </c>
      <c r="B8" s="266">
        <v>0</v>
      </c>
      <c r="C8" s="266">
        <v>0</v>
      </c>
      <c r="D8" s="266">
        <f t="shared" si="1"/>
        <v>0</v>
      </c>
      <c r="E8" s="266">
        <v>0</v>
      </c>
      <c r="F8" s="266">
        <v>0</v>
      </c>
      <c r="G8" s="266">
        <f t="shared" si="2"/>
        <v>0</v>
      </c>
    </row>
    <row r="9" spans="1:7" x14ac:dyDescent="0.25">
      <c r="A9" s="288" t="s">
        <v>500</v>
      </c>
      <c r="B9" s="266">
        <v>0</v>
      </c>
      <c r="C9" s="266">
        <v>0</v>
      </c>
      <c r="D9" s="266">
        <f t="shared" si="1"/>
        <v>0</v>
      </c>
      <c r="E9" s="266">
        <v>0</v>
      </c>
      <c r="F9" s="266">
        <v>0</v>
      </c>
      <c r="G9" s="266">
        <f t="shared" si="2"/>
        <v>0</v>
      </c>
    </row>
    <row r="10" spans="1:7" x14ac:dyDescent="0.25">
      <c r="A10" s="288" t="s">
        <v>501</v>
      </c>
      <c r="B10" s="266">
        <v>0</v>
      </c>
      <c r="C10" s="266">
        <v>0</v>
      </c>
      <c r="D10" s="266">
        <f t="shared" si="1"/>
        <v>0</v>
      </c>
      <c r="E10" s="266">
        <v>0</v>
      </c>
      <c r="F10" s="266">
        <v>0</v>
      </c>
      <c r="G10" s="266">
        <f t="shared" si="2"/>
        <v>0</v>
      </c>
    </row>
    <row r="11" spans="1:7" x14ac:dyDescent="0.25">
      <c r="A11" s="288" t="s">
        <v>502</v>
      </c>
      <c r="B11" s="266">
        <v>0</v>
      </c>
      <c r="C11" s="266">
        <v>0</v>
      </c>
      <c r="D11" s="266">
        <f t="shared" si="1"/>
        <v>0</v>
      </c>
      <c r="E11" s="266">
        <v>0</v>
      </c>
      <c r="F11" s="266">
        <v>0</v>
      </c>
      <c r="G11" s="266">
        <f t="shared" si="2"/>
        <v>0</v>
      </c>
    </row>
    <row r="12" spans="1:7" x14ac:dyDescent="0.25">
      <c r="A12" s="288" t="s">
        <v>503</v>
      </c>
      <c r="B12" s="266">
        <v>0</v>
      </c>
      <c r="C12" s="266">
        <v>0</v>
      </c>
      <c r="D12" s="266">
        <f t="shared" si="1"/>
        <v>0</v>
      </c>
      <c r="E12" s="266">
        <v>0</v>
      </c>
      <c r="F12" s="266">
        <v>0</v>
      </c>
      <c r="G12" s="266">
        <f t="shared" si="2"/>
        <v>0</v>
      </c>
    </row>
    <row r="13" spans="1:7" x14ac:dyDescent="0.25">
      <c r="A13" s="288" t="s">
        <v>471</v>
      </c>
      <c r="B13" s="266">
        <v>0</v>
      </c>
      <c r="C13" s="266">
        <v>0</v>
      </c>
      <c r="D13" s="266">
        <f t="shared" si="1"/>
        <v>0</v>
      </c>
      <c r="E13" s="266">
        <v>0</v>
      </c>
      <c r="F13" s="266">
        <v>0</v>
      </c>
      <c r="G13" s="266">
        <f t="shared" si="2"/>
        <v>0</v>
      </c>
    </row>
    <row r="14" spans="1:7" x14ac:dyDescent="0.25">
      <c r="A14" s="288"/>
      <c r="B14" s="266"/>
      <c r="C14" s="266"/>
      <c r="D14" s="266"/>
      <c r="E14" s="266"/>
      <c r="F14" s="266"/>
      <c r="G14" s="266"/>
    </row>
    <row r="15" spans="1:7" x14ac:dyDescent="0.25">
      <c r="A15" s="287" t="s">
        <v>504</v>
      </c>
      <c r="B15" s="283">
        <f t="shared" ref="B15:G15" si="3">SUM(B16:B22)</f>
        <v>6888309.5800000001</v>
      </c>
      <c r="C15" s="283">
        <f t="shared" si="3"/>
        <v>1180570.8899999999</v>
      </c>
      <c r="D15" s="283">
        <f t="shared" si="3"/>
        <v>8068880.4699999997</v>
      </c>
      <c r="E15" s="283">
        <f t="shared" si="3"/>
        <v>7381038.3899999997</v>
      </c>
      <c r="F15" s="283">
        <f t="shared" si="3"/>
        <v>7381038.3899999997</v>
      </c>
      <c r="G15" s="283">
        <f t="shared" si="3"/>
        <v>687842.08000000007</v>
      </c>
    </row>
    <row r="16" spans="1:7" x14ac:dyDescent="0.25">
      <c r="A16" s="288" t="s">
        <v>505</v>
      </c>
      <c r="B16" s="266">
        <v>0</v>
      </c>
      <c r="C16" s="266">
        <v>0</v>
      </c>
      <c r="D16" s="266">
        <f>B16+C16</f>
        <v>0</v>
      </c>
      <c r="E16" s="266">
        <v>0</v>
      </c>
      <c r="F16" s="266">
        <v>0</v>
      </c>
      <c r="G16" s="266">
        <f t="shared" ref="G16:G22" si="4">D16-E16</f>
        <v>0</v>
      </c>
    </row>
    <row r="17" spans="1:7" x14ac:dyDescent="0.25">
      <c r="A17" s="288" t="s">
        <v>506</v>
      </c>
      <c r="B17" s="266">
        <v>0</v>
      </c>
      <c r="C17" s="266">
        <v>0</v>
      </c>
      <c r="D17" s="266">
        <f t="shared" ref="D17:D22" si="5">B17+C17</f>
        <v>0</v>
      </c>
      <c r="E17" s="266">
        <v>0</v>
      </c>
      <c r="F17" s="266">
        <v>0</v>
      </c>
      <c r="G17" s="266">
        <f t="shared" si="4"/>
        <v>0</v>
      </c>
    </row>
    <row r="18" spans="1:7" ht="9.9499999999999993" customHeight="1" x14ac:dyDescent="0.25">
      <c r="A18" s="288" t="s">
        <v>507</v>
      </c>
      <c r="B18" s="266">
        <v>0</v>
      </c>
      <c r="C18" s="266">
        <v>0</v>
      </c>
      <c r="D18" s="266">
        <f t="shared" si="5"/>
        <v>0</v>
      </c>
      <c r="E18" s="266">
        <v>0</v>
      </c>
      <c r="F18" s="266">
        <v>0</v>
      </c>
      <c r="G18" s="266">
        <f t="shared" si="4"/>
        <v>0</v>
      </c>
    </row>
    <row r="19" spans="1:7" x14ac:dyDescent="0.25">
      <c r="A19" s="288" t="s">
        <v>508</v>
      </c>
      <c r="B19" s="266">
        <v>6888309.5800000001</v>
      </c>
      <c r="C19" s="266">
        <v>1180570.8899999999</v>
      </c>
      <c r="D19" s="266">
        <f t="shared" si="5"/>
        <v>8068880.4699999997</v>
      </c>
      <c r="E19" s="266">
        <v>7381038.3899999997</v>
      </c>
      <c r="F19" s="266">
        <v>7381038.3899999997</v>
      </c>
      <c r="G19" s="266">
        <f t="shared" si="4"/>
        <v>687842.08000000007</v>
      </c>
    </row>
    <row r="20" spans="1:7" x14ac:dyDescent="0.25">
      <c r="A20" s="288" t="s">
        <v>509</v>
      </c>
      <c r="B20" s="266">
        <v>0</v>
      </c>
      <c r="C20" s="266">
        <v>0</v>
      </c>
      <c r="D20" s="266">
        <f t="shared" si="5"/>
        <v>0</v>
      </c>
      <c r="E20" s="266">
        <v>0</v>
      </c>
      <c r="F20" s="266">
        <v>0</v>
      </c>
      <c r="G20" s="266">
        <f t="shared" si="4"/>
        <v>0</v>
      </c>
    </row>
    <row r="21" spans="1:7" x14ac:dyDescent="0.25">
      <c r="A21" s="288" t="s">
        <v>510</v>
      </c>
      <c r="B21" s="266">
        <v>0</v>
      </c>
      <c r="C21" s="266">
        <v>0</v>
      </c>
      <c r="D21" s="266">
        <f t="shared" si="5"/>
        <v>0</v>
      </c>
      <c r="E21" s="266">
        <v>0</v>
      </c>
      <c r="F21" s="266">
        <v>0</v>
      </c>
      <c r="G21" s="266">
        <f t="shared" si="4"/>
        <v>0</v>
      </c>
    </row>
    <row r="22" spans="1:7" x14ac:dyDescent="0.25">
      <c r="A22" s="288" t="s">
        <v>511</v>
      </c>
      <c r="B22" s="266">
        <v>0</v>
      </c>
      <c r="C22" s="266">
        <v>0</v>
      </c>
      <c r="D22" s="266">
        <f t="shared" si="5"/>
        <v>0</v>
      </c>
      <c r="E22" s="266">
        <v>0</v>
      </c>
      <c r="F22" s="266">
        <v>0</v>
      </c>
      <c r="G22" s="266">
        <f t="shared" si="4"/>
        <v>0</v>
      </c>
    </row>
    <row r="23" spans="1:7" x14ac:dyDescent="0.25">
      <c r="A23" s="288"/>
      <c r="B23" s="266"/>
      <c r="C23" s="266"/>
      <c r="D23" s="266"/>
      <c r="E23" s="266"/>
      <c r="F23" s="266"/>
      <c r="G23" s="266"/>
    </row>
    <row r="24" spans="1:7" x14ac:dyDescent="0.25">
      <c r="A24" s="287" t="s">
        <v>512</v>
      </c>
      <c r="B24" s="283">
        <f t="shared" ref="B24:G24" si="6">SUM(B25:B33)</f>
        <v>0</v>
      </c>
      <c r="C24" s="283">
        <f t="shared" si="6"/>
        <v>0</v>
      </c>
      <c r="D24" s="283">
        <f t="shared" si="6"/>
        <v>0</v>
      </c>
      <c r="E24" s="283">
        <f t="shared" si="6"/>
        <v>0</v>
      </c>
      <c r="F24" s="283">
        <f t="shared" si="6"/>
        <v>0</v>
      </c>
      <c r="G24" s="283">
        <f t="shared" si="6"/>
        <v>0</v>
      </c>
    </row>
    <row r="25" spans="1:7" x14ac:dyDescent="0.25">
      <c r="A25" s="288" t="s">
        <v>513</v>
      </c>
      <c r="B25" s="266">
        <v>0</v>
      </c>
      <c r="C25" s="266">
        <v>0</v>
      </c>
      <c r="D25" s="266">
        <f>B25+C25</f>
        <v>0</v>
      </c>
      <c r="E25" s="266">
        <v>0</v>
      </c>
      <c r="F25" s="266">
        <v>0</v>
      </c>
      <c r="G25" s="266">
        <f t="shared" ref="G25:G33" si="7">D25-E25</f>
        <v>0</v>
      </c>
    </row>
    <row r="26" spans="1:7" x14ac:dyDescent="0.25">
      <c r="A26" s="288" t="s">
        <v>514</v>
      </c>
      <c r="B26" s="266">
        <v>0</v>
      </c>
      <c r="C26" s="266">
        <v>0</v>
      </c>
      <c r="D26" s="266">
        <f t="shared" ref="D26:D33" si="8">B26+C26</f>
        <v>0</v>
      </c>
      <c r="E26" s="266">
        <v>0</v>
      </c>
      <c r="F26" s="266">
        <v>0</v>
      </c>
      <c r="G26" s="266">
        <f t="shared" si="7"/>
        <v>0</v>
      </c>
    </row>
    <row r="27" spans="1:7" ht="9.9499999999999993" customHeight="1" x14ac:dyDescent="0.25">
      <c r="A27" s="288" t="s">
        <v>515</v>
      </c>
      <c r="B27" s="266">
        <v>0</v>
      </c>
      <c r="C27" s="266">
        <v>0</v>
      </c>
      <c r="D27" s="266">
        <f t="shared" si="8"/>
        <v>0</v>
      </c>
      <c r="E27" s="266">
        <v>0</v>
      </c>
      <c r="F27" s="266">
        <v>0</v>
      </c>
      <c r="G27" s="266">
        <f t="shared" si="7"/>
        <v>0</v>
      </c>
    </row>
    <row r="28" spans="1:7" x14ac:dyDescent="0.25">
      <c r="A28" s="288" t="s">
        <v>516</v>
      </c>
      <c r="B28" s="266">
        <v>0</v>
      </c>
      <c r="C28" s="266">
        <v>0</v>
      </c>
      <c r="D28" s="266">
        <f t="shared" si="8"/>
        <v>0</v>
      </c>
      <c r="E28" s="266">
        <v>0</v>
      </c>
      <c r="F28" s="266">
        <v>0</v>
      </c>
      <c r="G28" s="266">
        <f t="shared" si="7"/>
        <v>0</v>
      </c>
    </row>
    <row r="29" spans="1:7" x14ac:dyDescent="0.25">
      <c r="A29" s="288" t="s">
        <v>517</v>
      </c>
      <c r="B29" s="266">
        <v>0</v>
      </c>
      <c r="C29" s="266">
        <v>0</v>
      </c>
      <c r="D29" s="266">
        <f t="shared" si="8"/>
        <v>0</v>
      </c>
      <c r="E29" s="266">
        <v>0</v>
      </c>
      <c r="F29" s="266">
        <v>0</v>
      </c>
      <c r="G29" s="266">
        <f t="shared" si="7"/>
        <v>0</v>
      </c>
    </row>
    <row r="30" spans="1:7" x14ac:dyDescent="0.25">
      <c r="A30" s="288" t="s">
        <v>518</v>
      </c>
      <c r="B30" s="266">
        <v>0</v>
      </c>
      <c r="C30" s="266">
        <v>0</v>
      </c>
      <c r="D30" s="266">
        <f t="shared" si="8"/>
        <v>0</v>
      </c>
      <c r="E30" s="266">
        <v>0</v>
      </c>
      <c r="F30" s="266">
        <v>0</v>
      </c>
      <c r="G30" s="266">
        <f t="shared" si="7"/>
        <v>0</v>
      </c>
    </row>
    <row r="31" spans="1:7" x14ac:dyDescent="0.25">
      <c r="A31" s="288" t="s">
        <v>519</v>
      </c>
      <c r="B31" s="266">
        <v>0</v>
      </c>
      <c r="C31" s="266">
        <v>0</v>
      </c>
      <c r="D31" s="266">
        <f t="shared" si="8"/>
        <v>0</v>
      </c>
      <c r="E31" s="266">
        <v>0</v>
      </c>
      <c r="F31" s="266">
        <v>0</v>
      </c>
      <c r="G31" s="266">
        <f t="shared" si="7"/>
        <v>0</v>
      </c>
    </row>
    <row r="32" spans="1:7" x14ac:dyDescent="0.25">
      <c r="A32" s="288" t="s">
        <v>520</v>
      </c>
      <c r="B32" s="266">
        <v>0</v>
      </c>
      <c r="C32" s="266">
        <v>0</v>
      </c>
      <c r="D32" s="266">
        <f t="shared" si="8"/>
        <v>0</v>
      </c>
      <c r="E32" s="266">
        <v>0</v>
      </c>
      <c r="F32" s="266">
        <v>0</v>
      </c>
      <c r="G32" s="266">
        <f t="shared" si="7"/>
        <v>0</v>
      </c>
    </row>
    <row r="33" spans="1:7" x14ac:dyDescent="0.25">
      <c r="A33" s="288" t="s">
        <v>521</v>
      </c>
      <c r="B33" s="266">
        <v>0</v>
      </c>
      <c r="C33" s="266">
        <v>0</v>
      </c>
      <c r="D33" s="266">
        <f t="shared" si="8"/>
        <v>0</v>
      </c>
      <c r="E33" s="266">
        <v>0</v>
      </c>
      <c r="F33" s="266">
        <v>0</v>
      </c>
      <c r="G33" s="266">
        <f t="shared" si="7"/>
        <v>0</v>
      </c>
    </row>
    <row r="34" spans="1:7" x14ac:dyDescent="0.25">
      <c r="A34" s="288"/>
      <c r="B34" s="266"/>
      <c r="C34" s="266"/>
      <c r="D34" s="266"/>
      <c r="E34" s="266"/>
      <c r="F34" s="266"/>
      <c r="G34" s="266"/>
    </row>
    <row r="35" spans="1:7" x14ac:dyDescent="0.25">
      <c r="A35" s="287" t="s">
        <v>522</v>
      </c>
      <c r="B35" s="283">
        <f t="shared" ref="B35:G35" si="9">SUM(B36:B39)</f>
        <v>0</v>
      </c>
      <c r="C35" s="283">
        <f t="shared" si="9"/>
        <v>0</v>
      </c>
      <c r="D35" s="283">
        <f t="shared" si="9"/>
        <v>0</v>
      </c>
      <c r="E35" s="283">
        <f t="shared" si="9"/>
        <v>0</v>
      </c>
      <c r="F35" s="283">
        <f t="shared" si="9"/>
        <v>0</v>
      </c>
      <c r="G35" s="283">
        <f t="shared" si="9"/>
        <v>0</v>
      </c>
    </row>
    <row r="36" spans="1:7" x14ac:dyDescent="0.25">
      <c r="A36" s="288" t="s">
        <v>523</v>
      </c>
      <c r="B36" s="266">
        <v>0</v>
      </c>
      <c r="C36" s="266">
        <v>0</v>
      </c>
      <c r="D36" s="266">
        <f>B36+C36</f>
        <v>0</v>
      </c>
      <c r="E36" s="266">
        <v>0</v>
      </c>
      <c r="F36" s="266">
        <v>0</v>
      </c>
      <c r="G36" s="266">
        <f t="shared" ref="G36:G39" si="10">D36-E36</f>
        <v>0</v>
      </c>
    </row>
    <row r="37" spans="1:7" ht="11.25" customHeight="1" x14ac:dyDescent="0.25">
      <c r="A37" s="288" t="s">
        <v>524</v>
      </c>
      <c r="B37" s="266">
        <v>0</v>
      </c>
      <c r="C37" s="266">
        <v>0</v>
      </c>
      <c r="D37" s="266">
        <f t="shared" ref="D37:D39" si="11">B37+C37</f>
        <v>0</v>
      </c>
      <c r="E37" s="266">
        <v>0</v>
      </c>
      <c r="F37" s="266">
        <v>0</v>
      </c>
      <c r="G37" s="266">
        <f t="shared" si="10"/>
        <v>0</v>
      </c>
    </row>
    <row r="38" spans="1:7" ht="14.1" customHeight="1" x14ac:dyDescent="0.25">
      <c r="A38" s="288" t="s">
        <v>525</v>
      </c>
      <c r="B38" s="266">
        <v>0</v>
      </c>
      <c r="C38" s="266">
        <v>0</v>
      </c>
      <c r="D38" s="266">
        <f t="shared" si="11"/>
        <v>0</v>
      </c>
      <c r="E38" s="266">
        <v>0</v>
      </c>
      <c r="F38" s="266">
        <v>0</v>
      </c>
      <c r="G38" s="266">
        <f t="shared" si="10"/>
        <v>0</v>
      </c>
    </row>
    <row r="39" spans="1:7" x14ac:dyDescent="0.25">
      <c r="A39" s="288" t="s">
        <v>526</v>
      </c>
      <c r="B39" s="266">
        <v>0</v>
      </c>
      <c r="C39" s="266">
        <v>0</v>
      </c>
      <c r="D39" s="266">
        <f t="shared" si="11"/>
        <v>0</v>
      </c>
      <c r="E39" s="266">
        <v>0</v>
      </c>
      <c r="F39" s="266">
        <v>0</v>
      </c>
      <c r="G39" s="266">
        <f t="shared" si="10"/>
        <v>0</v>
      </c>
    </row>
    <row r="40" spans="1:7" x14ac:dyDescent="0.25">
      <c r="A40" s="288"/>
      <c r="B40" s="266"/>
      <c r="C40" s="266"/>
      <c r="D40" s="266"/>
      <c r="E40" s="266"/>
      <c r="F40" s="266"/>
      <c r="G40" s="266"/>
    </row>
    <row r="41" spans="1:7" x14ac:dyDescent="0.25">
      <c r="A41" s="267" t="s">
        <v>430</v>
      </c>
      <c r="B41" s="268">
        <f t="shared" ref="B41:G41" si="12">SUM(B35+B24+B15+B5)</f>
        <v>6888309.5800000001</v>
      </c>
      <c r="C41" s="268">
        <f t="shared" si="12"/>
        <v>1180570.8899999999</v>
      </c>
      <c r="D41" s="268">
        <f t="shared" si="12"/>
        <v>8068880.4699999997</v>
      </c>
      <c r="E41" s="268">
        <f t="shared" si="12"/>
        <v>7381038.3899999997</v>
      </c>
      <c r="F41" s="268">
        <f t="shared" si="12"/>
        <v>7381038.3899999997</v>
      </c>
      <c r="G41" s="268">
        <f t="shared" si="12"/>
        <v>687842.08000000007</v>
      </c>
    </row>
    <row r="43" spans="1:7" x14ac:dyDescent="0.25">
      <c r="A43" s="255" t="s">
        <v>443</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8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showGridLines="0" zoomScaleNormal="100" workbookViewId="0">
      <selection activeCell="B14" sqref="B14"/>
    </sheetView>
  </sheetViews>
  <sheetFormatPr baseColWidth="10" defaultColWidth="9.42578125" defaultRowHeight="15" x14ac:dyDescent="0.25"/>
  <cols>
    <col min="1" max="1" width="27.42578125" style="255" customWidth="1"/>
    <col min="2" max="2" width="38.85546875" style="255" customWidth="1"/>
    <col min="3" max="3" width="16.140625" style="255" customWidth="1"/>
    <col min="4" max="4" width="16.85546875" style="255" customWidth="1"/>
    <col min="5" max="16384" width="9.42578125" style="255"/>
  </cols>
  <sheetData>
    <row r="1" spans="1:4" ht="54.6" customHeight="1" x14ac:dyDescent="0.25">
      <c r="A1" s="498" t="s">
        <v>692</v>
      </c>
      <c r="B1" s="499"/>
      <c r="C1" s="499"/>
      <c r="D1" s="500"/>
    </row>
    <row r="2" spans="1:4" ht="24.95" customHeight="1" x14ac:dyDescent="0.25">
      <c r="A2" s="289" t="s">
        <v>527</v>
      </c>
      <c r="B2" s="290" t="s">
        <v>528</v>
      </c>
      <c r="C2" s="290" t="s">
        <v>369</v>
      </c>
      <c r="D2" s="291" t="s">
        <v>232</v>
      </c>
    </row>
    <row r="3" spans="1:4" ht="15" customHeight="1" x14ac:dyDescent="0.25">
      <c r="A3" s="501" t="s">
        <v>529</v>
      </c>
      <c r="B3" s="502"/>
      <c r="C3" s="502"/>
      <c r="D3" s="503"/>
    </row>
    <row r="4" spans="1:4" x14ac:dyDescent="0.25">
      <c r="A4" s="292" t="s">
        <v>530</v>
      </c>
      <c r="B4" s="293"/>
      <c r="C4" s="293"/>
      <c r="D4" s="293">
        <f>+B4-C4</f>
        <v>0</v>
      </c>
    </row>
    <row r="5" spans="1:4" x14ac:dyDescent="0.25">
      <c r="A5" s="292"/>
      <c r="B5" s="293"/>
      <c r="C5" s="293"/>
      <c r="D5" s="293">
        <f t="shared" ref="D5:D10" si="0">+B5-C5</f>
        <v>0</v>
      </c>
    </row>
    <row r="6" spans="1:4" x14ac:dyDescent="0.25">
      <c r="A6" s="294"/>
      <c r="B6" s="295"/>
      <c r="C6" s="293"/>
      <c r="D6" s="293">
        <f t="shared" si="0"/>
        <v>0</v>
      </c>
    </row>
    <row r="7" spans="1:4" x14ac:dyDescent="0.25">
      <c r="A7" s="292"/>
      <c r="B7" s="293"/>
      <c r="C7" s="293"/>
      <c r="D7" s="293">
        <f t="shared" si="0"/>
        <v>0</v>
      </c>
    </row>
    <row r="8" spans="1:4" x14ac:dyDescent="0.25">
      <c r="A8" s="292"/>
      <c r="B8" s="293"/>
      <c r="C8" s="293"/>
      <c r="D8" s="293">
        <f t="shared" si="0"/>
        <v>0</v>
      </c>
    </row>
    <row r="9" spans="1:4" x14ac:dyDescent="0.25">
      <c r="A9" s="292"/>
      <c r="B9" s="296"/>
      <c r="C9" s="293"/>
      <c r="D9" s="293">
        <f t="shared" si="0"/>
        <v>0</v>
      </c>
    </row>
    <row r="10" spans="1:4" x14ac:dyDescent="0.25">
      <c r="A10" s="292"/>
      <c r="B10" s="293"/>
      <c r="C10" s="293"/>
      <c r="D10" s="293">
        <f t="shared" si="0"/>
        <v>0</v>
      </c>
    </row>
    <row r="11" spans="1:4" x14ac:dyDescent="0.25">
      <c r="A11" s="292" t="s">
        <v>531</v>
      </c>
      <c r="B11" s="295">
        <f>SUM(B4:B10)</f>
        <v>0</v>
      </c>
      <c r="C11" s="295">
        <f>SUM(C4:C10)</f>
        <v>0</v>
      </c>
      <c r="D11" s="295">
        <f>SUM(D4:D10)</f>
        <v>0</v>
      </c>
    </row>
    <row r="12" spans="1:4" x14ac:dyDescent="0.25">
      <c r="A12" s="297"/>
      <c r="B12" s="298"/>
      <c r="C12" s="298"/>
      <c r="D12" s="298"/>
    </row>
    <row r="13" spans="1:4" ht="15" customHeight="1" x14ac:dyDescent="0.25">
      <c r="A13" s="504" t="s">
        <v>532</v>
      </c>
      <c r="B13" s="505"/>
      <c r="C13" s="505"/>
      <c r="D13" s="506"/>
    </row>
    <row r="14" spans="1:4" x14ac:dyDescent="0.25">
      <c r="A14" s="292" t="s">
        <v>533</v>
      </c>
      <c r="B14" s="293"/>
      <c r="C14" s="293"/>
      <c r="D14" s="293">
        <f>+B14-C14</f>
        <v>0</v>
      </c>
    </row>
    <row r="15" spans="1:4" x14ac:dyDescent="0.25">
      <c r="A15" s="292"/>
      <c r="B15" s="293"/>
      <c r="C15" s="293"/>
      <c r="D15" s="293">
        <f t="shared" ref="D15:D23" si="1">+B15-C15</f>
        <v>0</v>
      </c>
    </row>
    <row r="16" spans="1:4" x14ac:dyDescent="0.25">
      <c r="A16" s="292"/>
      <c r="B16" s="293"/>
      <c r="C16" s="293"/>
      <c r="D16" s="293">
        <f t="shared" si="1"/>
        <v>0</v>
      </c>
    </row>
    <row r="17" spans="1:4" x14ac:dyDescent="0.25">
      <c r="A17" s="292"/>
      <c r="B17" s="293"/>
      <c r="C17" s="293"/>
      <c r="D17" s="293">
        <f t="shared" si="1"/>
        <v>0</v>
      </c>
    </row>
    <row r="18" spans="1:4" x14ac:dyDescent="0.25">
      <c r="A18" s="294"/>
      <c r="B18" s="295"/>
      <c r="C18" s="293"/>
      <c r="D18" s="293">
        <f t="shared" si="1"/>
        <v>0</v>
      </c>
    </row>
    <row r="19" spans="1:4" x14ac:dyDescent="0.25">
      <c r="A19" s="292"/>
      <c r="B19" s="293"/>
      <c r="C19" s="293"/>
      <c r="D19" s="293">
        <f t="shared" si="1"/>
        <v>0</v>
      </c>
    </row>
    <row r="20" spans="1:4" x14ac:dyDescent="0.25">
      <c r="A20" s="292"/>
      <c r="B20" s="293"/>
      <c r="C20" s="293"/>
      <c r="D20" s="293">
        <f t="shared" si="1"/>
        <v>0</v>
      </c>
    </row>
    <row r="21" spans="1:4" x14ac:dyDescent="0.25">
      <c r="A21" s="292"/>
      <c r="B21" s="293"/>
      <c r="C21" s="293"/>
      <c r="D21" s="293">
        <f t="shared" si="1"/>
        <v>0</v>
      </c>
    </row>
    <row r="22" spans="1:4" x14ac:dyDescent="0.25">
      <c r="A22" s="292"/>
      <c r="B22" s="293"/>
      <c r="C22" s="293"/>
      <c r="D22" s="293">
        <f t="shared" si="1"/>
        <v>0</v>
      </c>
    </row>
    <row r="23" spans="1:4" x14ac:dyDescent="0.25">
      <c r="A23" s="292"/>
      <c r="B23" s="293"/>
      <c r="C23" s="293"/>
      <c r="D23" s="293">
        <f t="shared" si="1"/>
        <v>0</v>
      </c>
    </row>
    <row r="24" spans="1:4" x14ac:dyDescent="0.25">
      <c r="A24" s="292" t="s">
        <v>534</v>
      </c>
      <c r="B24" s="295">
        <f>SUM(B14:B23)</f>
        <v>0</v>
      </c>
      <c r="C24" s="295">
        <f>SUM(C14:C23)</f>
        <v>0</v>
      </c>
      <c r="D24" s="295">
        <f>SUM(D14:D23)</f>
        <v>0</v>
      </c>
    </row>
    <row r="25" spans="1:4" x14ac:dyDescent="0.25">
      <c r="A25" s="297"/>
      <c r="B25" s="299"/>
      <c r="C25" s="299"/>
      <c r="D25" s="299"/>
    </row>
    <row r="26" spans="1:4" x14ac:dyDescent="0.25">
      <c r="A26" s="300" t="s">
        <v>535</v>
      </c>
      <c r="B26" s="295">
        <f>B24+B11</f>
        <v>0</v>
      </c>
      <c r="C26" s="295">
        <f>C24+C11</f>
        <v>0</v>
      </c>
      <c r="D26" s="295">
        <f>D24+D11</f>
        <v>0</v>
      </c>
    </row>
    <row r="27" spans="1:4" x14ac:dyDescent="0.25">
      <c r="A27" s="301"/>
      <c r="B27" s="301"/>
      <c r="C27" s="301"/>
      <c r="D27" s="301"/>
    </row>
    <row r="28" spans="1:4" x14ac:dyDescent="0.25">
      <c r="A28" s="302" t="s">
        <v>443</v>
      </c>
      <c r="B28" s="301"/>
      <c r="C28" s="301"/>
      <c r="D28" s="301"/>
    </row>
    <row r="29" spans="1:4" x14ac:dyDescent="0.25">
      <c r="A29" s="301"/>
      <c r="B29" s="301"/>
      <c r="C29" s="301"/>
      <c r="D29" s="301"/>
    </row>
    <row r="30" spans="1:4" x14ac:dyDescent="0.25">
      <c r="A30" s="301"/>
      <c r="B30" s="301"/>
      <c r="C30" s="301"/>
      <c r="D30" s="301"/>
    </row>
    <row r="31" spans="1:4" x14ac:dyDescent="0.25">
      <c r="A31" s="301"/>
      <c r="B31" s="301"/>
      <c r="C31" s="301"/>
      <c r="D31" s="301"/>
    </row>
    <row r="32" spans="1:4" x14ac:dyDescent="0.25">
      <c r="A32" s="301"/>
      <c r="B32" s="301"/>
      <c r="C32" s="301"/>
      <c r="D32" s="301"/>
    </row>
  </sheetData>
  <sheetProtection formatCells="0" formatColumns="0" formatRows="0" insertRows="0" deleteRows="0" sort="0" autoFilter="0"/>
  <mergeCells count="3">
    <mergeCell ref="A1:D1"/>
    <mergeCell ref="A3:D3"/>
    <mergeCell ref="A13:D1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election activeCell="A6" sqref="A6"/>
    </sheetView>
  </sheetViews>
  <sheetFormatPr baseColWidth="10" defaultColWidth="11.42578125" defaultRowHeight="11.25" x14ac:dyDescent="0.2"/>
  <cols>
    <col min="1" max="1" width="41.5703125" style="53" customWidth="1"/>
    <col min="2" max="2" width="22.85546875" style="53" customWidth="1"/>
    <col min="3" max="3" width="19.42578125" style="53" customWidth="1"/>
    <col min="4" max="16384" width="11.42578125" style="53"/>
  </cols>
  <sheetData>
    <row r="1" spans="1:3" ht="47.45" customHeight="1" x14ac:dyDescent="0.2">
      <c r="A1" s="507" t="s">
        <v>693</v>
      </c>
      <c r="B1" s="507"/>
      <c r="C1" s="507"/>
    </row>
    <row r="2" spans="1:3" ht="24.95" customHeight="1" x14ac:dyDescent="0.2">
      <c r="A2" s="291" t="s">
        <v>527</v>
      </c>
      <c r="B2" s="291" t="s">
        <v>334</v>
      </c>
      <c r="C2" s="291" t="s">
        <v>347</v>
      </c>
    </row>
    <row r="3" spans="1:3" ht="15" customHeight="1" x14ac:dyDescent="0.2">
      <c r="A3" s="508" t="s">
        <v>529</v>
      </c>
      <c r="B3" s="508"/>
      <c r="C3" s="508"/>
    </row>
    <row r="4" spans="1:3" x14ac:dyDescent="0.2">
      <c r="A4" s="303" t="s">
        <v>530</v>
      </c>
      <c r="B4" s="304"/>
      <c r="C4" s="304"/>
    </row>
    <row r="5" spans="1:3" x14ac:dyDescent="0.2">
      <c r="A5" s="305"/>
      <c r="B5" s="304"/>
      <c r="C5" s="304"/>
    </row>
    <row r="6" spans="1:3" x14ac:dyDescent="0.2">
      <c r="A6" s="306" t="s">
        <v>536</v>
      </c>
      <c r="B6" s="307"/>
      <c r="C6" s="307"/>
    </row>
    <row r="7" spans="1:3" x14ac:dyDescent="0.2">
      <c r="A7" s="306"/>
      <c r="B7" s="307"/>
      <c r="C7" s="307"/>
    </row>
    <row r="8" spans="1:3" x14ac:dyDescent="0.2">
      <c r="A8" s="306"/>
      <c r="B8" s="307"/>
      <c r="C8" s="307"/>
    </row>
    <row r="9" spans="1:3" x14ac:dyDescent="0.2">
      <c r="A9" s="306"/>
      <c r="B9" s="307"/>
      <c r="C9" s="307"/>
    </row>
    <row r="10" spans="1:3" x14ac:dyDescent="0.2">
      <c r="A10" s="306"/>
      <c r="B10" s="307"/>
      <c r="C10" s="307"/>
    </row>
    <row r="11" spans="1:3" x14ac:dyDescent="0.2">
      <c r="A11" s="310" t="s">
        <v>537</v>
      </c>
      <c r="B11" s="309">
        <v>0</v>
      </c>
      <c r="C11" s="309">
        <v>0</v>
      </c>
    </row>
    <row r="12" spans="1:3" x14ac:dyDescent="0.2">
      <c r="A12" s="311"/>
      <c r="B12" s="312"/>
      <c r="C12" s="312"/>
    </row>
    <row r="13" spans="1:3" ht="15" customHeight="1" x14ac:dyDescent="0.2">
      <c r="A13" s="509" t="s">
        <v>532</v>
      </c>
      <c r="B13" s="509"/>
      <c r="C13" s="509"/>
    </row>
    <row r="14" spans="1:3" x14ac:dyDescent="0.2">
      <c r="A14" s="306" t="s">
        <v>533</v>
      </c>
      <c r="B14" s="307"/>
      <c r="C14" s="307"/>
    </row>
    <row r="15" spans="1:3" x14ac:dyDescent="0.2">
      <c r="A15" s="308"/>
      <c r="B15" s="307"/>
      <c r="C15" s="307"/>
    </row>
    <row r="16" spans="1:3" x14ac:dyDescent="0.2">
      <c r="A16" s="308"/>
      <c r="B16" s="307"/>
      <c r="C16" s="307"/>
    </row>
    <row r="17" spans="1:3" x14ac:dyDescent="0.2">
      <c r="A17" s="308"/>
      <c r="B17" s="307"/>
      <c r="C17" s="307"/>
    </row>
    <row r="18" spans="1:3" x14ac:dyDescent="0.2">
      <c r="A18" s="308"/>
      <c r="B18" s="307"/>
      <c r="C18" s="307"/>
    </row>
    <row r="19" spans="1:3" x14ac:dyDescent="0.2">
      <c r="A19" s="308"/>
      <c r="B19" s="307"/>
      <c r="C19" s="307"/>
    </row>
    <row r="20" spans="1:3" x14ac:dyDescent="0.2">
      <c r="A20" s="308"/>
      <c r="B20" s="307"/>
      <c r="C20" s="307"/>
    </row>
    <row r="21" spans="1:3" x14ac:dyDescent="0.2">
      <c r="A21" s="310" t="s">
        <v>538</v>
      </c>
      <c r="B21" s="309">
        <f>SUM(B14:B20)</f>
        <v>0</v>
      </c>
      <c r="C21" s="309">
        <f>SUM(C14:C20)</f>
        <v>0</v>
      </c>
    </row>
    <row r="22" spans="1:3" x14ac:dyDescent="0.2">
      <c r="A22" s="311"/>
      <c r="B22" s="313"/>
      <c r="C22" s="313"/>
    </row>
    <row r="23" spans="1:3" x14ac:dyDescent="0.2">
      <c r="A23" s="310" t="s">
        <v>535</v>
      </c>
      <c r="B23" s="309">
        <v>0</v>
      </c>
      <c r="C23" s="309">
        <v>0</v>
      </c>
    </row>
    <row r="24" spans="1:3" x14ac:dyDescent="0.2">
      <c r="B24" s="314"/>
      <c r="C24" s="314"/>
    </row>
    <row r="25" spans="1:3" x14ac:dyDescent="0.2">
      <c r="A25" s="315" t="s">
        <v>443</v>
      </c>
    </row>
  </sheetData>
  <sheetProtection formatCells="0" formatColumns="0" formatRows="0" insertRows="0" deleteRows="0"/>
  <mergeCells count="3">
    <mergeCell ref="A1:C1"/>
    <mergeCell ref="A3:C3"/>
    <mergeCell ref="A13:C1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8"/>
  <sheetViews>
    <sheetView showGridLines="0" zoomScaleNormal="100" zoomScaleSheetLayoutView="90" workbookViewId="0">
      <selection activeCell="G34" sqref="G34"/>
    </sheetView>
  </sheetViews>
  <sheetFormatPr baseColWidth="10" defaultColWidth="11.42578125" defaultRowHeight="11.25" x14ac:dyDescent="0.2"/>
  <cols>
    <col min="1" max="1" width="62.42578125" style="316" customWidth="1"/>
    <col min="2" max="2" width="15.5703125" style="316" customWidth="1"/>
    <col min="3" max="3" width="18.5703125" style="316" customWidth="1"/>
    <col min="4" max="4" width="15.5703125" style="316" customWidth="1"/>
    <col min="5" max="7" width="15.5703125" style="328" customWidth="1"/>
    <col min="8" max="16384" width="11.42578125" style="316"/>
  </cols>
  <sheetData>
    <row r="1" spans="1:8" ht="50.1" customHeight="1" x14ac:dyDescent="0.2">
      <c r="A1" s="496" t="s">
        <v>690</v>
      </c>
      <c r="B1" s="496"/>
      <c r="C1" s="496"/>
      <c r="D1" s="496"/>
      <c r="E1" s="496"/>
      <c r="F1" s="496"/>
      <c r="G1" s="497"/>
    </row>
    <row r="2" spans="1:8" ht="15" customHeight="1" x14ac:dyDescent="0.2">
      <c r="A2" s="510" t="s">
        <v>100</v>
      </c>
      <c r="B2" s="496" t="s">
        <v>426</v>
      </c>
      <c r="C2" s="496"/>
      <c r="D2" s="496"/>
      <c r="E2" s="496"/>
      <c r="F2" s="496"/>
      <c r="G2" s="490" t="s">
        <v>427</v>
      </c>
    </row>
    <row r="3" spans="1:8" ht="24.95" customHeight="1" x14ac:dyDescent="0.2">
      <c r="A3" s="511"/>
      <c r="B3" s="317" t="s">
        <v>341</v>
      </c>
      <c r="C3" s="262" t="s">
        <v>428</v>
      </c>
      <c r="D3" s="262" t="s">
        <v>402</v>
      </c>
      <c r="E3" s="262" t="s">
        <v>334</v>
      </c>
      <c r="F3" s="318" t="s">
        <v>347</v>
      </c>
      <c r="G3" s="491"/>
    </row>
    <row r="4" spans="1:8" x14ac:dyDescent="0.2">
      <c r="A4" s="319"/>
      <c r="B4" s="320"/>
      <c r="C4" s="320"/>
      <c r="D4" s="320"/>
      <c r="E4" s="320"/>
      <c r="F4" s="320"/>
      <c r="G4" s="320"/>
    </row>
    <row r="5" spans="1:8" x14ac:dyDescent="0.2">
      <c r="A5" s="321" t="s">
        <v>539</v>
      </c>
      <c r="B5" s="322">
        <f>+B6+B9+B18+B22+B25+B30</f>
        <v>6888309.5800000001</v>
      </c>
      <c r="C5" s="322">
        <f t="shared" ref="C5:G5" si="0">+C6+C9+C18+C22+C25+C30</f>
        <v>1180570.8899999999</v>
      </c>
      <c r="D5" s="322">
        <f t="shared" si="0"/>
        <v>8068880.4700000007</v>
      </c>
      <c r="E5" s="322">
        <f t="shared" si="0"/>
        <v>7381038.3899999997</v>
      </c>
      <c r="F5" s="322">
        <f t="shared" si="0"/>
        <v>7381038.3899999997</v>
      </c>
      <c r="G5" s="322">
        <f t="shared" si="0"/>
        <v>687842.08000000066</v>
      </c>
    </row>
    <row r="6" spans="1:8" ht="20.100000000000001" customHeight="1" x14ac:dyDescent="0.2">
      <c r="A6" s="323" t="s">
        <v>540</v>
      </c>
      <c r="B6" s="283">
        <f>SUM(B7:B8)</f>
        <v>0</v>
      </c>
      <c r="C6" s="283">
        <f>SUM(C7:C8)</f>
        <v>0</v>
      </c>
      <c r="D6" s="283">
        <f t="shared" ref="D6:G6" si="1">SUM(D7:D8)</f>
        <v>0</v>
      </c>
      <c r="E6" s="283">
        <f t="shared" si="1"/>
        <v>0</v>
      </c>
      <c r="F6" s="283">
        <f t="shared" si="1"/>
        <v>0</v>
      </c>
      <c r="G6" s="283">
        <f t="shared" si="1"/>
        <v>0</v>
      </c>
      <c r="H6" s="324">
        <v>0</v>
      </c>
    </row>
    <row r="7" spans="1:8" ht="9.9499999999999993" customHeight="1" x14ac:dyDescent="0.2">
      <c r="A7" s="325" t="s">
        <v>541</v>
      </c>
      <c r="B7" s="266">
        <v>0</v>
      </c>
      <c r="C7" s="266">
        <v>0</v>
      </c>
      <c r="D7" s="266">
        <f>B7+C7</f>
        <v>0</v>
      </c>
      <c r="E7" s="266">
        <v>0</v>
      </c>
      <c r="F7" s="266">
        <v>0</v>
      </c>
      <c r="G7" s="266">
        <f>D7-E7</f>
        <v>0</v>
      </c>
      <c r="H7" s="324" t="s">
        <v>542</v>
      </c>
    </row>
    <row r="8" spans="1:8" ht="14.1" customHeight="1" x14ac:dyDescent="0.2">
      <c r="A8" s="325" t="s">
        <v>543</v>
      </c>
      <c r="B8" s="266">
        <v>0</v>
      </c>
      <c r="C8" s="266">
        <v>0</v>
      </c>
      <c r="D8" s="266">
        <f>B8+C8</f>
        <v>0</v>
      </c>
      <c r="E8" s="266">
        <v>0</v>
      </c>
      <c r="F8" s="266">
        <v>0</v>
      </c>
      <c r="G8" s="266">
        <f>D8-E8</f>
        <v>0</v>
      </c>
      <c r="H8" s="324" t="s">
        <v>544</v>
      </c>
    </row>
    <row r="9" spans="1:8" ht="10.5" customHeight="1" x14ac:dyDescent="0.2">
      <c r="A9" s="323" t="s">
        <v>545</v>
      </c>
      <c r="B9" s="283">
        <f>SUM(B10:B17)</f>
        <v>6236309.5800000001</v>
      </c>
      <c r="C9" s="283">
        <f>SUM(C10:C17)</f>
        <v>996238.57</v>
      </c>
      <c r="D9" s="283">
        <f t="shared" ref="D9:G9" si="2">SUM(D10:D17)</f>
        <v>7232548.1500000004</v>
      </c>
      <c r="E9" s="283">
        <f t="shared" si="2"/>
        <v>6554721.0099999998</v>
      </c>
      <c r="F9" s="283">
        <f t="shared" si="2"/>
        <v>6554721.0099999998</v>
      </c>
      <c r="G9" s="283">
        <f t="shared" si="2"/>
        <v>677827.1400000006</v>
      </c>
      <c r="H9" s="324">
        <v>0</v>
      </c>
    </row>
    <row r="10" spans="1:8" ht="9.9499999999999993" customHeight="1" x14ac:dyDescent="0.2">
      <c r="A10" s="325" t="s">
        <v>546</v>
      </c>
      <c r="B10" s="266">
        <v>6236309.5800000001</v>
      </c>
      <c r="C10" s="266">
        <v>996238.57</v>
      </c>
      <c r="D10" s="266">
        <f t="shared" ref="D10:D17" si="3">B10+C10</f>
        <v>7232548.1500000004</v>
      </c>
      <c r="E10" s="266">
        <v>6554721.0099999998</v>
      </c>
      <c r="F10" s="266">
        <v>6554721.0099999998</v>
      </c>
      <c r="G10" s="266">
        <f t="shared" ref="G10:G17" si="4">D10-E10</f>
        <v>677827.1400000006</v>
      </c>
      <c r="H10" s="324" t="s">
        <v>547</v>
      </c>
    </row>
    <row r="11" spans="1:8" ht="9.9499999999999993" customHeight="1" x14ac:dyDescent="0.2">
      <c r="A11" s="325" t="s">
        <v>548</v>
      </c>
      <c r="B11" s="266">
        <v>0</v>
      </c>
      <c r="C11" s="266">
        <v>0</v>
      </c>
      <c r="D11" s="266">
        <f t="shared" si="3"/>
        <v>0</v>
      </c>
      <c r="E11" s="266">
        <v>0</v>
      </c>
      <c r="F11" s="266">
        <v>0</v>
      </c>
      <c r="G11" s="266">
        <f t="shared" si="4"/>
        <v>0</v>
      </c>
      <c r="H11" s="324" t="s">
        <v>549</v>
      </c>
    </row>
    <row r="12" spans="1:8" ht="9.9499999999999993" customHeight="1" x14ac:dyDescent="0.2">
      <c r="A12" s="325" t="s">
        <v>550</v>
      </c>
      <c r="B12" s="266">
        <v>0</v>
      </c>
      <c r="C12" s="266">
        <v>0</v>
      </c>
      <c r="D12" s="266">
        <f t="shared" si="3"/>
        <v>0</v>
      </c>
      <c r="E12" s="266">
        <v>0</v>
      </c>
      <c r="F12" s="266">
        <v>0</v>
      </c>
      <c r="G12" s="266">
        <f t="shared" si="4"/>
        <v>0</v>
      </c>
      <c r="H12" s="324" t="s">
        <v>551</v>
      </c>
    </row>
    <row r="13" spans="1:8" x14ac:dyDescent="0.2">
      <c r="A13" s="325" t="s">
        <v>552</v>
      </c>
      <c r="B13" s="266">
        <v>0</v>
      </c>
      <c r="C13" s="266">
        <v>0</v>
      </c>
      <c r="D13" s="266">
        <f t="shared" si="3"/>
        <v>0</v>
      </c>
      <c r="E13" s="266">
        <v>0</v>
      </c>
      <c r="F13" s="266">
        <v>0</v>
      </c>
      <c r="G13" s="266">
        <f t="shared" si="4"/>
        <v>0</v>
      </c>
      <c r="H13" s="324" t="s">
        <v>553</v>
      </c>
    </row>
    <row r="14" spans="1:8" ht="9.9499999999999993" customHeight="1" x14ac:dyDescent="0.2">
      <c r="A14" s="325" t="s">
        <v>554</v>
      </c>
      <c r="B14" s="266">
        <v>0</v>
      </c>
      <c r="C14" s="266">
        <v>0</v>
      </c>
      <c r="D14" s="266">
        <f t="shared" si="3"/>
        <v>0</v>
      </c>
      <c r="E14" s="266">
        <v>0</v>
      </c>
      <c r="F14" s="266">
        <v>0</v>
      </c>
      <c r="G14" s="266">
        <f t="shared" si="4"/>
        <v>0</v>
      </c>
      <c r="H14" s="324" t="s">
        <v>555</v>
      </c>
    </row>
    <row r="15" spans="1:8" ht="9.9499999999999993" customHeight="1" x14ac:dyDescent="0.2">
      <c r="A15" s="325" t="s">
        <v>556</v>
      </c>
      <c r="B15" s="266">
        <v>0</v>
      </c>
      <c r="C15" s="266">
        <v>0</v>
      </c>
      <c r="D15" s="266">
        <f t="shared" si="3"/>
        <v>0</v>
      </c>
      <c r="E15" s="266">
        <v>0</v>
      </c>
      <c r="F15" s="266">
        <v>0</v>
      </c>
      <c r="G15" s="266">
        <f t="shared" si="4"/>
        <v>0</v>
      </c>
      <c r="H15" s="324" t="s">
        <v>557</v>
      </c>
    </row>
    <row r="16" spans="1:8" x14ac:dyDescent="0.2">
      <c r="A16" s="325" t="s">
        <v>558</v>
      </c>
      <c r="B16" s="266">
        <v>0</v>
      </c>
      <c r="C16" s="266">
        <v>0</v>
      </c>
      <c r="D16" s="266">
        <f t="shared" si="3"/>
        <v>0</v>
      </c>
      <c r="E16" s="266">
        <v>0</v>
      </c>
      <c r="F16" s="266">
        <v>0</v>
      </c>
      <c r="G16" s="266">
        <f t="shared" si="4"/>
        <v>0</v>
      </c>
      <c r="H16" s="324" t="s">
        <v>559</v>
      </c>
    </row>
    <row r="17" spans="1:8" x14ac:dyDescent="0.2">
      <c r="A17" s="325" t="s">
        <v>560</v>
      </c>
      <c r="B17" s="266">
        <v>0</v>
      </c>
      <c r="C17" s="266">
        <v>0</v>
      </c>
      <c r="D17" s="266">
        <f t="shared" si="3"/>
        <v>0</v>
      </c>
      <c r="E17" s="266">
        <v>0</v>
      </c>
      <c r="F17" s="266">
        <v>0</v>
      </c>
      <c r="G17" s="266">
        <f t="shared" si="4"/>
        <v>0</v>
      </c>
      <c r="H17" s="324" t="s">
        <v>561</v>
      </c>
    </row>
    <row r="18" spans="1:8" ht="10.5" customHeight="1" x14ac:dyDescent="0.2">
      <c r="A18" s="323" t="s">
        <v>562</v>
      </c>
      <c r="B18" s="283">
        <f>SUM(B19:B21)</f>
        <v>652000</v>
      </c>
      <c r="C18" s="283">
        <f>SUM(C19:C21)</f>
        <v>184332.32</v>
      </c>
      <c r="D18" s="283">
        <f t="shared" ref="D18:G18" si="5">SUM(D19:D21)</f>
        <v>836332.32000000007</v>
      </c>
      <c r="E18" s="283">
        <f t="shared" si="5"/>
        <v>826317.38</v>
      </c>
      <c r="F18" s="283">
        <f t="shared" si="5"/>
        <v>826317.38</v>
      </c>
      <c r="G18" s="283">
        <f t="shared" si="5"/>
        <v>10014.940000000061</v>
      </c>
      <c r="H18" s="324">
        <v>0</v>
      </c>
    </row>
    <row r="19" spans="1:8" ht="9.9499999999999993" customHeight="1" x14ac:dyDescent="0.2">
      <c r="A19" s="325" t="s">
        <v>563</v>
      </c>
      <c r="B19" s="266">
        <v>652000</v>
      </c>
      <c r="C19" s="266">
        <v>184332.32</v>
      </c>
      <c r="D19" s="266">
        <f t="shared" ref="D19:D21" si="6">B19+C19</f>
        <v>836332.32000000007</v>
      </c>
      <c r="E19" s="266">
        <v>826317.38</v>
      </c>
      <c r="F19" s="266">
        <v>826317.38</v>
      </c>
      <c r="G19" s="266">
        <f t="shared" ref="G19:G21" si="7">D19-E19</f>
        <v>10014.940000000061</v>
      </c>
      <c r="H19" s="324" t="s">
        <v>564</v>
      </c>
    </row>
    <row r="20" spans="1:8" ht="9.9499999999999993" customHeight="1" x14ac:dyDescent="0.2">
      <c r="A20" s="325" t="s">
        <v>565</v>
      </c>
      <c r="B20" s="266">
        <v>0</v>
      </c>
      <c r="C20" s="266">
        <v>0</v>
      </c>
      <c r="D20" s="266">
        <f t="shared" si="6"/>
        <v>0</v>
      </c>
      <c r="E20" s="266">
        <v>0</v>
      </c>
      <c r="F20" s="266">
        <v>0</v>
      </c>
      <c r="G20" s="266">
        <f t="shared" si="7"/>
        <v>0</v>
      </c>
      <c r="H20" s="324" t="s">
        <v>566</v>
      </c>
    </row>
    <row r="21" spans="1:8" x14ac:dyDescent="0.2">
      <c r="A21" s="325" t="s">
        <v>567</v>
      </c>
      <c r="B21" s="266">
        <v>0</v>
      </c>
      <c r="C21" s="266">
        <v>0</v>
      </c>
      <c r="D21" s="266">
        <f t="shared" si="6"/>
        <v>0</v>
      </c>
      <c r="E21" s="266">
        <v>0</v>
      </c>
      <c r="F21" s="266">
        <v>0</v>
      </c>
      <c r="G21" s="266">
        <f t="shared" si="7"/>
        <v>0</v>
      </c>
      <c r="H21" s="324" t="s">
        <v>568</v>
      </c>
    </row>
    <row r="22" spans="1:8" x14ac:dyDescent="0.2">
      <c r="A22" s="323" t="s">
        <v>569</v>
      </c>
      <c r="B22" s="283">
        <f>SUM(B23:B24)</f>
        <v>0</v>
      </c>
      <c r="C22" s="283">
        <f>SUM(C23:C24)</f>
        <v>0</v>
      </c>
      <c r="D22" s="283">
        <f t="shared" ref="D22:G22" si="8">SUM(D23:D24)</f>
        <v>0</v>
      </c>
      <c r="E22" s="283">
        <f t="shared" si="8"/>
        <v>0</v>
      </c>
      <c r="F22" s="283">
        <f t="shared" si="8"/>
        <v>0</v>
      </c>
      <c r="G22" s="283">
        <f t="shared" si="8"/>
        <v>0</v>
      </c>
      <c r="H22" s="324">
        <v>0</v>
      </c>
    </row>
    <row r="23" spans="1:8" ht="9.9499999999999993" customHeight="1" x14ac:dyDescent="0.2">
      <c r="A23" s="325" t="s">
        <v>570</v>
      </c>
      <c r="B23" s="266">
        <v>0</v>
      </c>
      <c r="C23" s="266">
        <v>0</v>
      </c>
      <c r="D23" s="266">
        <f t="shared" ref="D23:D24" si="9">B23+C23</f>
        <v>0</v>
      </c>
      <c r="E23" s="266">
        <v>0</v>
      </c>
      <c r="F23" s="266">
        <v>0</v>
      </c>
      <c r="G23" s="266">
        <f t="shared" ref="G23:G24" si="10">D23-E23</f>
        <v>0</v>
      </c>
      <c r="H23" s="324" t="s">
        <v>571</v>
      </c>
    </row>
    <row r="24" spans="1:8" x14ac:dyDescent="0.2">
      <c r="A24" s="325" t="s">
        <v>572</v>
      </c>
      <c r="B24" s="266">
        <v>0</v>
      </c>
      <c r="C24" s="266">
        <v>0</v>
      </c>
      <c r="D24" s="266">
        <f t="shared" si="9"/>
        <v>0</v>
      </c>
      <c r="E24" s="266">
        <v>0</v>
      </c>
      <c r="F24" s="266">
        <v>0</v>
      </c>
      <c r="G24" s="266">
        <f t="shared" si="10"/>
        <v>0</v>
      </c>
      <c r="H24" s="324" t="s">
        <v>573</v>
      </c>
    </row>
    <row r="25" spans="1:8" x14ac:dyDescent="0.2">
      <c r="A25" s="323" t="s">
        <v>574</v>
      </c>
      <c r="B25" s="283">
        <f>SUM(B26:B29)</f>
        <v>0</v>
      </c>
      <c r="C25" s="283">
        <f>SUM(C26:C29)</f>
        <v>0</v>
      </c>
      <c r="D25" s="283">
        <f t="shared" ref="D25:G25" si="11">SUM(D26:D29)</f>
        <v>0</v>
      </c>
      <c r="E25" s="283">
        <f t="shared" si="11"/>
        <v>0</v>
      </c>
      <c r="F25" s="283">
        <f t="shared" si="11"/>
        <v>0</v>
      </c>
      <c r="G25" s="283">
        <f t="shared" si="11"/>
        <v>0</v>
      </c>
      <c r="H25" s="324">
        <v>0</v>
      </c>
    </row>
    <row r="26" spans="1:8" ht="9.9499999999999993" customHeight="1" x14ac:dyDescent="0.2">
      <c r="A26" s="325" t="s">
        <v>575</v>
      </c>
      <c r="B26" s="266">
        <v>0</v>
      </c>
      <c r="C26" s="266">
        <v>0</v>
      </c>
      <c r="D26" s="266">
        <f t="shared" ref="D26:D29" si="12">B26+C26</f>
        <v>0</v>
      </c>
      <c r="E26" s="266">
        <v>0</v>
      </c>
      <c r="F26" s="266">
        <v>0</v>
      </c>
      <c r="G26" s="266">
        <f t="shared" ref="G26:G29" si="13">D26-E26</f>
        <v>0</v>
      </c>
      <c r="H26" s="324" t="s">
        <v>576</v>
      </c>
    </row>
    <row r="27" spans="1:8" ht="9.9499999999999993" customHeight="1" x14ac:dyDescent="0.2">
      <c r="A27" s="325" t="s">
        <v>577</v>
      </c>
      <c r="B27" s="266">
        <v>0</v>
      </c>
      <c r="C27" s="266">
        <v>0</v>
      </c>
      <c r="D27" s="266">
        <f t="shared" si="12"/>
        <v>0</v>
      </c>
      <c r="E27" s="266">
        <v>0</v>
      </c>
      <c r="F27" s="266">
        <v>0</v>
      </c>
      <c r="G27" s="266">
        <f t="shared" si="13"/>
        <v>0</v>
      </c>
      <c r="H27" s="324" t="s">
        <v>578</v>
      </c>
    </row>
    <row r="28" spans="1:8" ht="9.9499999999999993" customHeight="1" x14ac:dyDescent="0.2">
      <c r="A28" s="325" t="s">
        <v>579</v>
      </c>
      <c r="B28" s="266">
        <v>0</v>
      </c>
      <c r="C28" s="266">
        <v>0</v>
      </c>
      <c r="D28" s="266">
        <f t="shared" si="12"/>
        <v>0</v>
      </c>
      <c r="E28" s="266">
        <v>0</v>
      </c>
      <c r="F28" s="266">
        <v>0</v>
      </c>
      <c r="G28" s="266">
        <f t="shared" si="13"/>
        <v>0</v>
      </c>
      <c r="H28" s="324" t="s">
        <v>580</v>
      </c>
    </row>
    <row r="29" spans="1:8" ht="9.9499999999999993" customHeight="1" x14ac:dyDescent="0.2">
      <c r="A29" s="325" t="s">
        <v>581</v>
      </c>
      <c r="B29" s="266">
        <v>0</v>
      </c>
      <c r="C29" s="266">
        <v>0</v>
      </c>
      <c r="D29" s="266">
        <f t="shared" si="12"/>
        <v>0</v>
      </c>
      <c r="E29" s="266">
        <v>0</v>
      </c>
      <c r="F29" s="266">
        <v>0</v>
      </c>
      <c r="G29" s="266">
        <f t="shared" si="13"/>
        <v>0</v>
      </c>
      <c r="H29" s="324" t="s">
        <v>582</v>
      </c>
    </row>
    <row r="30" spans="1:8" ht="10.5" customHeight="1" x14ac:dyDescent="0.2">
      <c r="A30" s="323" t="s">
        <v>583</v>
      </c>
      <c r="B30" s="283">
        <f>SUM(B31)</f>
        <v>0</v>
      </c>
      <c r="C30" s="283">
        <f t="shared" ref="C30:G30" si="14">SUM(C31)</f>
        <v>0</v>
      </c>
      <c r="D30" s="283">
        <f t="shared" si="14"/>
        <v>0</v>
      </c>
      <c r="E30" s="283">
        <f t="shared" si="14"/>
        <v>0</v>
      </c>
      <c r="F30" s="283">
        <f t="shared" si="14"/>
        <v>0</v>
      </c>
      <c r="G30" s="283">
        <f t="shared" si="14"/>
        <v>0</v>
      </c>
      <c r="H30" s="324">
        <v>0</v>
      </c>
    </row>
    <row r="31" spans="1:8" x14ac:dyDescent="0.2">
      <c r="A31" s="325" t="s">
        <v>584</v>
      </c>
      <c r="B31" s="266">
        <v>0</v>
      </c>
      <c r="C31" s="266">
        <v>0</v>
      </c>
      <c r="D31" s="266">
        <f t="shared" ref="D31:D34" si="15">B31+C31</f>
        <v>0</v>
      </c>
      <c r="E31" s="266">
        <v>0</v>
      </c>
      <c r="F31" s="266">
        <v>0</v>
      </c>
      <c r="G31" s="266">
        <f t="shared" ref="G31:G34" si="16">D31-E31</f>
        <v>0</v>
      </c>
      <c r="H31" s="324" t="s">
        <v>585</v>
      </c>
    </row>
    <row r="32" spans="1:8" ht="14.1" customHeight="1" x14ac:dyDescent="0.2">
      <c r="A32" s="326" t="s">
        <v>586</v>
      </c>
      <c r="B32" s="283">
        <v>0</v>
      </c>
      <c r="C32" s="283">
        <v>0</v>
      </c>
      <c r="D32" s="283">
        <f t="shared" si="15"/>
        <v>0</v>
      </c>
      <c r="E32" s="283">
        <v>0</v>
      </c>
      <c r="F32" s="283">
        <v>0</v>
      </c>
      <c r="G32" s="283">
        <f t="shared" si="16"/>
        <v>0</v>
      </c>
      <c r="H32" s="324" t="s">
        <v>587</v>
      </c>
    </row>
    <row r="33" spans="1:8" ht="10.5" customHeight="1" x14ac:dyDescent="0.2">
      <c r="A33" s="326" t="s">
        <v>588</v>
      </c>
      <c r="B33" s="283">
        <v>0</v>
      </c>
      <c r="C33" s="283">
        <v>0</v>
      </c>
      <c r="D33" s="283">
        <f t="shared" si="15"/>
        <v>0</v>
      </c>
      <c r="E33" s="283">
        <v>0</v>
      </c>
      <c r="F33" s="283">
        <v>0</v>
      </c>
      <c r="G33" s="283">
        <f t="shared" si="16"/>
        <v>0</v>
      </c>
      <c r="H33" s="324" t="s">
        <v>589</v>
      </c>
    </row>
    <row r="34" spans="1:8" ht="10.5" customHeight="1" x14ac:dyDescent="0.2">
      <c r="A34" s="326" t="s">
        <v>526</v>
      </c>
      <c r="B34" s="283">
        <v>0</v>
      </c>
      <c r="C34" s="283">
        <v>0</v>
      </c>
      <c r="D34" s="283">
        <f t="shared" si="15"/>
        <v>0</v>
      </c>
      <c r="E34" s="283">
        <v>0</v>
      </c>
      <c r="F34" s="283">
        <v>0</v>
      </c>
      <c r="G34" s="283">
        <f t="shared" si="16"/>
        <v>0</v>
      </c>
      <c r="H34" s="324" t="s">
        <v>590</v>
      </c>
    </row>
    <row r="35" spans="1:8" ht="10.5" customHeight="1" x14ac:dyDescent="0.2">
      <c r="A35" s="326"/>
      <c r="B35" s="283"/>
      <c r="C35" s="283"/>
      <c r="D35" s="283"/>
      <c r="E35" s="283"/>
      <c r="F35" s="283"/>
      <c r="G35" s="283"/>
      <c r="H35" s="324"/>
    </row>
    <row r="36" spans="1:8" ht="13.5" customHeight="1" x14ac:dyDescent="0.2">
      <c r="A36" s="327" t="s">
        <v>430</v>
      </c>
      <c r="B36" s="268">
        <f>+B5+B32+B33+B34</f>
        <v>6888309.5800000001</v>
      </c>
      <c r="C36" s="268">
        <f t="shared" ref="C36:G36" si="17">+C5+C32+C33+C34</f>
        <v>1180570.8899999999</v>
      </c>
      <c r="D36" s="268">
        <f t="shared" si="17"/>
        <v>8068880.4700000007</v>
      </c>
      <c r="E36" s="268">
        <f t="shared" si="17"/>
        <v>7381038.3899999997</v>
      </c>
      <c r="F36" s="268">
        <f t="shared" si="17"/>
        <v>7381038.3899999997</v>
      </c>
      <c r="G36" s="268">
        <f t="shared" si="17"/>
        <v>687842.08000000066</v>
      </c>
    </row>
    <row r="38" spans="1:8" x14ac:dyDescent="0.2">
      <c r="A38" s="3" t="s">
        <v>443</v>
      </c>
    </row>
  </sheetData>
  <sheetProtection formatCells="0" formatColumns="0" formatRows="0" autoFilter="0"/>
  <protectedRanges>
    <protectedRange sqref="A37:G65521" name="Rango1_1"/>
    <protectedRange sqref="B30 B6 A10:B17 B9 A19:B21 B18 A23:B24 B22 A26:B29 B25 A7:B8 C6:G35 A31:B35" name="Rango1_3_1"/>
    <protectedRange sqref="B4:G5" name="Rango1_2_2_1"/>
    <protectedRange sqref="A36:G36" name="Rango1_1_2_1"/>
  </protectedRanges>
  <mergeCells count="4">
    <mergeCell ref="A1:G1"/>
    <mergeCell ref="A2:A3"/>
    <mergeCell ref="B2:F2"/>
    <mergeCell ref="G2:G3"/>
  </mergeCells>
  <pageMargins left="0.70866141732283472" right="0.70866141732283472" top="0.74803149606299213" bottom="0.74803149606299213" header="0.31496062992125984" footer="0.31496062992125984"/>
  <pageSetup scale="7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8"/>
  <sheetViews>
    <sheetView tabSelected="1" zoomScale="81" workbookViewId="0">
      <selection activeCell="E21" sqref="E21"/>
    </sheetView>
  </sheetViews>
  <sheetFormatPr baseColWidth="10" defaultColWidth="9.140625" defaultRowHeight="11.25" x14ac:dyDescent="0.2"/>
  <cols>
    <col min="1" max="1" width="10" style="331" customWidth="1"/>
    <col min="2" max="2" width="68.5703125" style="331" bestFit="1" customWidth="1"/>
    <col min="3" max="3" width="17.42578125" style="331" bestFit="1" customWidth="1"/>
    <col min="4" max="5" width="23.5703125" style="331" bestFit="1" customWidth="1"/>
    <col min="6" max="6" width="19.42578125" style="331" customWidth="1"/>
    <col min="7" max="7" width="20.5703125" style="331" customWidth="1"/>
    <col min="8" max="10" width="20.42578125" style="331" customWidth="1"/>
    <col min="11" max="16384" width="9.140625" style="331"/>
  </cols>
  <sheetData>
    <row r="1" spans="1:10" ht="18.95" customHeight="1" x14ac:dyDescent="0.2">
      <c r="A1" s="515" t="s">
        <v>680</v>
      </c>
      <c r="B1" s="516"/>
      <c r="C1" s="516"/>
      <c r="D1" s="516"/>
      <c r="E1" s="516"/>
      <c r="F1" s="516"/>
      <c r="G1" s="329" t="s">
        <v>0</v>
      </c>
      <c r="H1" s="330">
        <v>2025</v>
      </c>
    </row>
    <row r="2" spans="1:10" ht="18.95" customHeight="1" x14ac:dyDescent="0.2">
      <c r="A2" s="515" t="s">
        <v>591</v>
      </c>
      <c r="B2" s="516"/>
      <c r="C2" s="516"/>
      <c r="D2" s="516"/>
      <c r="E2" s="516"/>
      <c r="F2" s="516"/>
      <c r="G2" s="329" t="s">
        <v>2</v>
      </c>
      <c r="H2" s="330" t="s">
        <v>3</v>
      </c>
    </row>
    <row r="3" spans="1:10" ht="18.95" customHeight="1" x14ac:dyDescent="0.2">
      <c r="A3" s="512" t="s">
        <v>694</v>
      </c>
      <c r="B3" s="513"/>
      <c r="C3" s="513"/>
      <c r="D3" s="513"/>
      <c r="E3" s="513"/>
      <c r="F3" s="513"/>
      <c r="G3" s="329" t="s">
        <v>4</v>
      </c>
      <c r="H3" s="330">
        <v>4</v>
      </c>
    </row>
    <row r="4" spans="1:10" x14ac:dyDescent="0.2">
      <c r="A4" s="512" t="s">
        <v>657</v>
      </c>
      <c r="B4" s="513"/>
      <c r="C4" s="513"/>
      <c r="D4" s="513"/>
      <c r="E4" s="513"/>
      <c r="F4" s="513"/>
      <c r="G4" s="332"/>
      <c r="H4" s="332"/>
    </row>
    <row r="5" spans="1:10" x14ac:dyDescent="0.2">
      <c r="A5" s="333" t="s">
        <v>592</v>
      </c>
      <c r="B5" s="334"/>
      <c r="C5" s="334"/>
      <c r="D5" s="334"/>
      <c r="E5" s="334"/>
      <c r="F5" s="334"/>
      <c r="G5" s="334"/>
      <c r="H5" s="334"/>
    </row>
    <row r="8" spans="1:10" x14ac:dyDescent="0.2">
      <c r="A8" s="335" t="s">
        <v>593</v>
      </c>
      <c r="B8" s="335" t="s">
        <v>100</v>
      </c>
      <c r="C8" s="335" t="s">
        <v>246</v>
      </c>
      <c r="D8" s="335" t="s">
        <v>594</v>
      </c>
      <c r="E8" s="335" t="s">
        <v>595</v>
      </c>
      <c r="F8" s="335" t="s">
        <v>249</v>
      </c>
      <c r="G8" s="335" t="s">
        <v>596</v>
      </c>
      <c r="H8" s="335" t="s">
        <v>597</v>
      </c>
      <c r="I8" s="335" t="s">
        <v>598</v>
      </c>
      <c r="J8" s="335" t="s">
        <v>599</v>
      </c>
    </row>
    <row r="9" spans="1:10" s="337" customFormat="1" x14ac:dyDescent="0.2">
      <c r="A9" s="336">
        <v>7000</v>
      </c>
      <c r="B9" s="337" t="s">
        <v>600</v>
      </c>
    </row>
    <row r="10" spans="1:10" x14ac:dyDescent="0.2">
      <c r="A10" s="331">
        <v>7110</v>
      </c>
      <c r="B10" s="331" t="s">
        <v>596</v>
      </c>
      <c r="C10" s="338">
        <v>0</v>
      </c>
      <c r="D10" s="338">
        <v>0</v>
      </c>
      <c r="E10" s="338">
        <v>0</v>
      </c>
      <c r="F10" s="338">
        <f>C10+D10+E10</f>
        <v>0</v>
      </c>
      <c r="G10" s="331" t="str">
        <f>+IF(OR(C10&lt;&gt;0,C11&lt;&gt;0,C12&lt;&gt;0,C13&lt;&gt;0,C14&lt;&gt;0,C15&lt;&gt;0,C16&lt;&gt;0,C17&lt;&gt;0,C18&lt;&gt;0,C19&lt;&gt;0,C20&lt;&gt;0,C21&lt;&gt;0,C22&lt;&gt;0,C23&lt;&gt;0,C24&lt;&gt;0,C25&lt;&gt;0,C26&lt;&gt;0,C27&lt;&gt;0,C28&lt;&gt;0,C29&lt;&gt;0,C30&lt;&gt;0,C31&lt;&gt;0,C32&lt;&gt;0,C33&lt;&gt;0,C34&lt;&gt;0,C35&lt;&gt;0),"","SIN INFORMACIÓN QUE REVELAR")</f>
        <v>SIN INFORMACIÓN QUE REVELAR</v>
      </c>
    </row>
    <row r="11" spans="1:10" x14ac:dyDescent="0.2">
      <c r="A11" s="331">
        <v>7120</v>
      </c>
      <c r="B11" s="331" t="s">
        <v>601</v>
      </c>
      <c r="C11" s="338">
        <v>0</v>
      </c>
      <c r="D11" s="338">
        <v>0</v>
      </c>
      <c r="E11" s="338">
        <v>0</v>
      </c>
      <c r="F11" s="338">
        <f t="shared" ref="F11:F35" si="0">C11+D11+E11</f>
        <v>0</v>
      </c>
    </row>
    <row r="12" spans="1:10" x14ac:dyDescent="0.2">
      <c r="A12" s="331">
        <v>7130</v>
      </c>
      <c r="B12" s="331" t="s">
        <v>602</v>
      </c>
      <c r="C12" s="338">
        <v>0</v>
      </c>
      <c r="D12" s="338">
        <v>0</v>
      </c>
      <c r="E12" s="338">
        <v>0</v>
      </c>
      <c r="F12" s="338">
        <f t="shared" si="0"/>
        <v>0</v>
      </c>
    </row>
    <row r="13" spans="1:10" x14ac:dyDescent="0.2">
      <c r="A13" s="331">
        <v>7140</v>
      </c>
      <c r="B13" s="331" t="s">
        <v>603</v>
      </c>
      <c r="C13" s="338">
        <v>0</v>
      </c>
      <c r="D13" s="338">
        <v>0</v>
      </c>
      <c r="E13" s="338">
        <v>0</v>
      </c>
      <c r="F13" s="338">
        <f t="shared" si="0"/>
        <v>0</v>
      </c>
    </row>
    <row r="14" spans="1:10" x14ac:dyDescent="0.2">
      <c r="A14" s="331">
        <v>7150</v>
      </c>
      <c r="B14" s="331" t="s">
        <v>604</v>
      </c>
      <c r="C14" s="338">
        <v>0</v>
      </c>
      <c r="D14" s="338">
        <v>0</v>
      </c>
      <c r="E14" s="338">
        <v>0</v>
      </c>
      <c r="F14" s="338">
        <f t="shared" si="0"/>
        <v>0</v>
      </c>
    </row>
    <row r="15" spans="1:10" x14ac:dyDescent="0.2">
      <c r="A15" s="331">
        <v>7160</v>
      </c>
      <c r="B15" s="331" t="s">
        <v>605</v>
      </c>
      <c r="C15" s="338">
        <v>0</v>
      </c>
      <c r="D15" s="338">
        <v>0</v>
      </c>
      <c r="E15" s="338">
        <v>0</v>
      </c>
      <c r="F15" s="338">
        <f t="shared" si="0"/>
        <v>0</v>
      </c>
    </row>
    <row r="16" spans="1:10" x14ac:dyDescent="0.2">
      <c r="A16" s="331">
        <v>7210</v>
      </c>
      <c r="B16" s="331" t="s">
        <v>606</v>
      </c>
      <c r="C16" s="338">
        <v>0</v>
      </c>
      <c r="D16" s="338">
        <v>0</v>
      </c>
      <c r="E16" s="338">
        <v>0</v>
      </c>
      <c r="F16" s="338">
        <f t="shared" si="0"/>
        <v>0</v>
      </c>
    </row>
    <row r="17" spans="1:6" x14ac:dyDescent="0.2">
      <c r="A17" s="331">
        <v>7220</v>
      </c>
      <c r="B17" s="331" t="s">
        <v>607</v>
      </c>
      <c r="C17" s="338">
        <v>0</v>
      </c>
      <c r="D17" s="338">
        <v>0</v>
      </c>
      <c r="E17" s="338">
        <v>0</v>
      </c>
      <c r="F17" s="338">
        <f t="shared" si="0"/>
        <v>0</v>
      </c>
    </row>
    <row r="18" spans="1:6" x14ac:dyDescent="0.2">
      <c r="A18" s="331">
        <v>7230</v>
      </c>
      <c r="B18" s="331" t="s">
        <v>608</v>
      </c>
      <c r="C18" s="338">
        <v>0</v>
      </c>
      <c r="D18" s="338">
        <v>0</v>
      </c>
      <c r="E18" s="338">
        <v>0</v>
      </c>
      <c r="F18" s="338">
        <f t="shared" si="0"/>
        <v>0</v>
      </c>
    </row>
    <row r="19" spans="1:6" x14ac:dyDescent="0.2">
      <c r="A19" s="331">
        <v>7240</v>
      </c>
      <c r="B19" s="331" t="s">
        <v>609</v>
      </c>
      <c r="C19" s="338">
        <v>0</v>
      </c>
      <c r="D19" s="338">
        <v>0</v>
      </c>
      <c r="E19" s="338">
        <v>0</v>
      </c>
      <c r="F19" s="338">
        <f t="shared" si="0"/>
        <v>0</v>
      </c>
    </row>
    <row r="20" spans="1:6" x14ac:dyDescent="0.2">
      <c r="A20" s="331">
        <v>7250</v>
      </c>
      <c r="B20" s="331" t="s">
        <v>610</v>
      </c>
      <c r="C20" s="338">
        <v>0</v>
      </c>
      <c r="D20" s="338">
        <v>0</v>
      </c>
      <c r="E20" s="338">
        <v>0</v>
      </c>
      <c r="F20" s="338">
        <f t="shared" si="0"/>
        <v>0</v>
      </c>
    </row>
    <row r="21" spans="1:6" x14ac:dyDescent="0.2">
      <c r="A21" s="331">
        <v>7260</v>
      </c>
      <c r="B21" s="331" t="s">
        <v>611</v>
      </c>
      <c r="C21" s="338">
        <v>0</v>
      </c>
      <c r="D21" s="338">
        <v>0</v>
      </c>
      <c r="E21" s="338">
        <v>0</v>
      </c>
      <c r="F21" s="338">
        <f t="shared" si="0"/>
        <v>0</v>
      </c>
    </row>
    <row r="22" spans="1:6" x14ac:dyDescent="0.2">
      <c r="A22" s="331">
        <v>7310</v>
      </c>
      <c r="B22" s="331" t="s">
        <v>612</v>
      </c>
      <c r="C22" s="338">
        <v>0</v>
      </c>
      <c r="D22" s="338">
        <v>0</v>
      </c>
      <c r="E22" s="338">
        <v>0</v>
      </c>
      <c r="F22" s="338">
        <f t="shared" si="0"/>
        <v>0</v>
      </c>
    </row>
    <row r="23" spans="1:6" x14ac:dyDescent="0.2">
      <c r="A23" s="331">
        <v>7320</v>
      </c>
      <c r="B23" s="331" t="s">
        <v>613</v>
      </c>
      <c r="C23" s="338">
        <v>0</v>
      </c>
      <c r="D23" s="338">
        <v>0</v>
      </c>
      <c r="E23" s="338">
        <v>0</v>
      </c>
      <c r="F23" s="338">
        <f t="shared" si="0"/>
        <v>0</v>
      </c>
    </row>
    <row r="24" spans="1:6" x14ac:dyDescent="0.2">
      <c r="A24" s="331">
        <v>7330</v>
      </c>
      <c r="B24" s="331" t="s">
        <v>614</v>
      </c>
      <c r="C24" s="338">
        <v>0</v>
      </c>
      <c r="D24" s="338">
        <v>0</v>
      </c>
      <c r="E24" s="338">
        <v>0</v>
      </c>
      <c r="F24" s="338">
        <f t="shared" si="0"/>
        <v>0</v>
      </c>
    </row>
    <row r="25" spans="1:6" x14ac:dyDescent="0.2">
      <c r="A25" s="331">
        <v>7340</v>
      </c>
      <c r="B25" s="331" t="s">
        <v>615</v>
      </c>
      <c r="C25" s="338">
        <v>0</v>
      </c>
      <c r="D25" s="338">
        <v>0</v>
      </c>
      <c r="E25" s="338">
        <v>0</v>
      </c>
      <c r="F25" s="338">
        <f t="shared" si="0"/>
        <v>0</v>
      </c>
    </row>
    <row r="26" spans="1:6" x14ac:dyDescent="0.2">
      <c r="A26" s="331">
        <v>7350</v>
      </c>
      <c r="B26" s="331" t="s">
        <v>616</v>
      </c>
      <c r="C26" s="338">
        <v>0</v>
      </c>
      <c r="D26" s="338">
        <v>0</v>
      </c>
      <c r="E26" s="338">
        <v>0</v>
      </c>
      <c r="F26" s="338">
        <f t="shared" si="0"/>
        <v>0</v>
      </c>
    </row>
    <row r="27" spans="1:6" x14ac:dyDescent="0.2">
      <c r="A27" s="331">
        <v>7360</v>
      </c>
      <c r="B27" s="331" t="s">
        <v>617</v>
      </c>
      <c r="C27" s="338">
        <v>0</v>
      </c>
      <c r="D27" s="338">
        <v>0</v>
      </c>
      <c r="E27" s="338">
        <v>0</v>
      </c>
      <c r="F27" s="338">
        <f t="shared" si="0"/>
        <v>0</v>
      </c>
    </row>
    <row r="28" spans="1:6" x14ac:dyDescent="0.2">
      <c r="A28" s="331">
        <v>7410</v>
      </c>
      <c r="B28" s="331" t="s">
        <v>618</v>
      </c>
      <c r="C28" s="338">
        <v>0</v>
      </c>
      <c r="D28" s="338">
        <v>0</v>
      </c>
      <c r="E28" s="338">
        <v>0</v>
      </c>
      <c r="F28" s="338">
        <f t="shared" si="0"/>
        <v>0</v>
      </c>
    </row>
    <row r="29" spans="1:6" x14ac:dyDescent="0.2">
      <c r="A29" s="331">
        <v>7420</v>
      </c>
      <c r="B29" s="331" t="s">
        <v>619</v>
      </c>
      <c r="C29" s="338">
        <v>0</v>
      </c>
      <c r="D29" s="338">
        <v>0</v>
      </c>
      <c r="E29" s="338">
        <v>0</v>
      </c>
      <c r="F29" s="338">
        <f t="shared" si="0"/>
        <v>0</v>
      </c>
    </row>
    <row r="30" spans="1:6" x14ac:dyDescent="0.2">
      <c r="A30" s="331">
        <v>7510</v>
      </c>
      <c r="B30" s="331" t="s">
        <v>620</v>
      </c>
      <c r="C30" s="338">
        <v>0</v>
      </c>
      <c r="D30" s="338">
        <v>0</v>
      </c>
      <c r="E30" s="338">
        <v>0</v>
      </c>
      <c r="F30" s="338">
        <f t="shared" si="0"/>
        <v>0</v>
      </c>
    </row>
    <row r="31" spans="1:6" x14ac:dyDescent="0.2">
      <c r="A31" s="331">
        <v>7520</v>
      </c>
      <c r="B31" s="331" t="s">
        <v>621</v>
      </c>
      <c r="C31" s="338">
        <v>0</v>
      </c>
      <c r="D31" s="338">
        <v>0</v>
      </c>
      <c r="E31" s="338">
        <v>0</v>
      </c>
      <c r="F31" s="338">
        <f t="shared" si="0"/>
        <v>0</v>
      </c>
    </row>
    <row r="32" spans="1:6" x14ac:dyDescent="0.2">
      <c r="A32" s="331">
        <v>7610</v>
      </c>
      <c r="B32" s="331" t="s">
        <v>622</v>
      </c>
      <c r="C32" s="338">
        <v>0</v>
      </c>
      <c r="D32" s="338">
        <v>0</v>
      </c>
      <c r="E32" s="338">
        <v>0</v>
      </c>
      <c r="F32" s="338">
        <f t="shared" si="0"/>
        <v>0</v>
      </c>
    </row>
    <row r="33" spans="1:6" x14ac:dyDescent="0.2">
      <c r="A33" s="331">
        <v>7620</v>
      </c>
      <c r="B33" s="331" t="s">
        <v>623</v>
      </c>
      <c r="C33" s="338">
        <v>0</v>
      </c>
      <c r="D33" s="338">
        <v>0</v>
      </c>
      <c r="E33" s="338">
        <v>0</v>
      </c>
      <c r="F33" s="338">
        <f t="shared" si="0"/>
        <v>0</v>
      </c>
    </row>
    <row r="34" spans="1:6" x14ac:dyDescent="0.2">
      <c r="A34" s="331">
        <v>7630</v>
      </c>
      <c r="B34" s="331" t="s">
        <v>624</v>
      </c>
      <c r="C34" s="338">
        <v>0</v>
      </c>
      <c r="D34" s="338">
        <v>0</v>
      </c>
      <c r="E34" s="338">
        <v>0</v>
      </c>
      <c r="F34" s="338">
        <f t="shared" si="0"/>
        <v>0</v>
      </c>
    </row>
    <row r="35" spans="1:6" x14ac:dyDescent="0.2">
      <c r="A35" s="331">
        <v>7640</v>
      </c>
      <c r="B35" s="331" t="s">
        <v>625</v>
      </c>
      <c r="C35" s="338">
        <v>0</v>
      </c>
      <c r="D35" s="338">
        <v>0</v>
      </c>
      <c r="E35" s="338">
        <v>0</v>
      </c>
      <c r="F35" s="338">
        <f t="shared" si="0"/>
        <v>0</v>
      </c>
    </row>
    <row r="36" spans="1:6" x14ac:dyDescent="0.2">
      <c r="C36" s="339"/>
      <c r="D36" s="339"/>
      <c r="E36" s="339"/>
      <c r="F36" s="339"/>
    </row>
    <row r="37" spans="1:6" s="337" customFormat="1" x14ac:dyDescent="0.2">
      <c r="A37" s="336">
        <v>8000</v>
      </c>
      <c r="B37" s="337" t="s">
        <v>626</v>
      </c>
    </row>
    <row r="38" spans="1:6" x14ac:dyDescent="0.2">
      <c r="C38" s="339"/>
      <c r="D38" s="339"/>
      <c r="E38" s="339"/>
      <c r="F38" s="339"/>
    </row>
    <row r="39" spans="1:6" x14ac:dyDescent="0.2">
      <c r="B39" s="514" t="s">
        <v>627</v>
      </c>
      <c r="C39" s="514"/>
      <c r="D39" s="339"/>
      <c r="E39" s="339"/>
      <c r="F39" s="339"/>
    </row>
    <row r="40" spans="1:6" x14ac:dyDescent="0.2">
      <c r="B40" s="340" t="s">
        <v>100</v>
      </c>
      <c r="C40" s="341">
        <f>H1</f>
        <v>2025</v>
      </c>
      <c r="D40" s="339"/>
      <c r="E40" s="339"/>
      <c r="F40" s="339"/>
    </row>
    <row r="41" spans="1:6" x14ac:dyDescent="0.2">
      <c r="A41" s="331">
        <v>8110</v>
      </c>
      <c r="B41" s="342" t="s">
        <v>628</v>
      </c>
      <c r="C41" s="343">
        <v>0</v>
      </c>
      <c r="D41" s="339"/>
      <c r="E41" s="339"/>
      <c r="F41" s="339"/>
    </row>
    <row r="42" spans="1:6" x14ac:dyDescent="0.2">
      <c r="A42" s="331">
        <v>8120</v>
      </c>
      <c r="B42" s="342" t="s">
        <v>629</v>
      </c>
      <c r="C42" s="343">
        <v>0</v>
      </c>
      <c r="D42" s="339"/>
      <c r="E42" s="339"/>
      <c r="F42" s="339"/>
    </row>
    <row r="43" spans="1:6" x14ac:dyDescent="0.2">
      <c r="A43" s="331">
        <v>8130</v>
      </c>
      <c r="B43" s="342" t="s">
        <v>630</v>
      </c>
      <c r="C43" s="343">
        <v>0</v>
      </c>
      <c r="D43" s="339"/>
      <c r="E43" s="339"/>
      <c r="F43" s="339"/>
    </row>
    <row r="44" spans="1:6" x14ac:dyDescent="0.2">
      <c r="A44" s="331">
        <v>8140</v>
      </c>
      <c r="B44" s="342" t="s">
        <v>631</v>
      </c>
      <c r="C44" s="343">
        <v>0</v>
      </c>
      <c r="D44" s="339"/>
      <c r="E44" s="339"/>
      <c r="F44" s="339"/>
    </row>
    <row r="45" spans="1:6" x14ac:dyDescent="0.2">
      <c r="A45" s="331">
        <v>8150</v>
      </c>
      <c r="B45" s="342" t="s">
        <v>632</v>
      </c>
      <c r="C45" s="343">
        <v>0</v>
      </c>
      <c r="D45" s="339"/>
      <c r="E45" s="339"/>
      <c r="F45" s="339"/>
    </row>
    <row r="46" spans="1:6" x14ac:dyDescent="0.2">
      <c r="B46" s="344"/>
      <c r="C46" s="345"/>
      <c r="D46" s="339"/>
      <c r="E46" s="339"/>
      <c r="F46" s="339"/>
    </row>
    <row r="47" spans="1:6" x14ac:dyDescent="0.2">
      <c r="B47" s="346"/>
      <c r="C47" s="347"/>
      <c r="D47" s="339"/>
      <c r="E47" s="339"/>
      <c r="F47" s="339"/>
    </row>
    <row r="48" spans="1:6" x14ac:dyDescent="0.2">
      <c r="B48" s="514" t="s">
        <v>633</v>
      </c>
      <c r="C48" s="514"/>
    </row>
    <row r="49" spans="1:3" x14ac:dyDescent="0.2">
      <c r="B49" s="348" t="s">
        <v>100</v>
      </c>
      <c r="C49" s="341">
        <f>H1</f>
        <v>2025</v>
      </c>
    </row>
    <row r="50" spans="1:3" x14ac:dyDescent="0.2">
      <c r="A50" s="331">
        <v>8210</v>
      </c>
      <c r="B50" s="342" t="s">
        <v>634</v>
      </c>
      <c r="C50" s="349">
        <v>0</v>
      </c>
    </row>
    <row r="51" spans="1:3" x14ac:dyDescent="0.2">
      <c r="A51" s="331">
        <v>8220</v>
      </c>
      <c r="B51" s="342" t="s">
        <v>635</v>
      </c>
      <c r="C51" s="349">
        <v>0</v>
      </c>
    </row>
    <row r="52" spans="1:3" x14ac:dyDescent="0.2">
      <c r="A52" s="331">
        <v>8230</v>
      </c>
      <c r="B52" s="342" t="s">
        <v>636</v>
      </c>
      <c r="C52" s="349">
        <v>0</v>
      </c>
    </row>
    <row r="53" spans="1:3" x14ac:dyDescent="0.2">
      <c r="A53" s="331">
        <v>8240</v>
      </c>
      <c r="B53" s="342" t="s">
        <v>637</v>
      </c>
      <c r="C53" s="349">
        <v>0</v>
      </c>
    </row>
    <row r="54" spans="1:3" x14ac:dyDescent="0.2">
      <c r="A54" s="331">
        <v>8250</v>
      </c>
      <c r="B54" s="342" t="s">
        <v>638</v>
      </c>
      <c r="C54" s="349">
        <v>0</v>
      </c>
    </row>
    <row r="55" spans="1:3" x14ac:dyDescent="0.2">
      <c r="A55" s="331">
        <v>8260</v>
      </c>
      <c r="B55" s="342" t="s">
        <v>639</v>
      </c>
      <c r="C55" s="349">
        <v>0</v>
      </c>
    </row>
    <row r="56" spans="1:3" x14ac:dyDescent="0.2">
      <c r="A56" s="331">
        <v>8270</v>
      </c>
      <c r="B56" s="342" t="s">
        <v>640</v>
      </c>
      <c r="C56" s="349">
        <v>0</v>
      </c>
    </row>
    <row r="58" spans="1:3" x14ac:dyDescent="0.2">
      <c r="B58" s="350" t="s">
        <v>155</v>
      </c>
    </row>
  </sheetData>
  <sheetProtection formatCells="0" formatColumns="0" formatRows="0" insertColumns="0" insertRows="0" insertHyperlinks="0" deleteColumns="0" deleteRows="0" sort="0" autoFilter="0" pivotTables="0"/>
  <mergeCells count="6">
    <mergeCell ref="A4:F4"/>
    <mergeCell ref="B39:C39"/>
    <mergeCell ref="B48:C48"/>
    <mergeCell ref="A1:F1"/>
    <mergeCell ref="A2:F2"/>
    <mergeCell ref="A3: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6"/>
  <sheetViews>
    <sheetView topLeftCell="A46" zoomScaleNormal="100" workbookViewId="0">
      <selection activeCell="I116" sqref="I116"/>
    </sheetView>
  </sheetViews>
  <sheetFormatPr baseColWidth="10" defaultColWidth="11.42578125" defaultRowHeight="11.25" x14ac:dyDescent="0.2"/>
  <cols>
    <col min="1" max="1" width="16" style="3" customWidth="1"/>
    <col min="2" max="2" width="36.42578125" style="3" customWidth="1"/>
    <col min="3" max="3" width="10.5703125" style="3" customWidth="1"/>
    <col min="4" max="4" width="16" style="66" customWidth="1"/>
    <col min="5" max="5" width="10.5703125" style="3" customWidth="1"/>
    <col min="6" max="7" width="16" style="66" customWidth="1"/>
    <col min="8" max="8" width="10.5703125" style="3" customWidth="1"/>
    <col min="9" max="9" width="16" style="69" customWidth="1"/>
    <col min="10" max="10" width="10.5703125" style="3" customWidth="1"/>
    <col min="11" max="11" width="16" style="69" customWidth="1"/>
    <col min="12" max="12" width="16" style="66" customWidth="1"/>
    <col min="13" max="13" width="35.85546875" style="3" hidden="1" customWidth="1"/>
    <col min="14" max="16384" width="11.42578125" style="3"/>
  </cols>
  <sheetData>
    <row r="1" spans="1:13" x14ac:dyDescent="0.2">
      <c r="A1" s="518" t="s">
        <v>680</v>
      </c>
      <c r="B1" s="436"/>
      <c r="C1" s="436"/>
      <c r="D1" s="436"/>
      <c r="E1" s="436"/>
      <c r="F1" s="436"/>
      <c r="G1" s="436"/>
      <c r="H1" s="436"/>
      <c r="I1" s="436"/>
      <c r="J1" s="436"/>
      <c r="K1" s="1" t="s">
        <v>0</v>
      </c>
      <c r="L1" s="2">
        <v>2025</v>
      </c>
    </row>
    <row r="2" spans="1:13" x14ac:dyDescent="0.2">
      <c r="A2" s="436" t="s">
        <v>1</v>
      </c>
      <c r="B2" s="436"/>
      <c r="C2" s="436"/>
      <c r="D2" s="436"/>
      <c r="E2" s="436"/>
      <c r="F2" s="436"/>
      <c r="G2" s="436"/>
      <c r="H2" s="436"/>
      <c r="I2" s="436"/>
      <c r="J2" s="436"/>
      <c r="K2" s="1" t="s">
        <v>2</v>
      </c>
      <c r="L2" s="2" t="s">
        <v>3</v>
      </c>
    </row>
    <row r="3" spans="1:13" x14ac:dyDescent="0.2">
      <c r="A3" s="436" t="s">
        <v>681</v>
      </c>
      <c r="B3" s="436"/>
      <c r="C3" s="436"/>
      <c r="D3" s="436"/>
      <c r="E3" s="436"/>
      <c r="F3" s="436"/>
      <c r="G3" s="436"/>
      <c r="H3" s="436"/>
      <c r="I3" s="436"/>
      <c r="J3" s="436"/>
      <c r="K3" s="1" t="s">
        <v>4</v>
      </c>
      <c r="L3" s="2">
        <v>4</v>
      </c>
    </row>
    <row r="4" spans="1:13" ht="12" thickBot="1" x14ac:dyDescent="0.25">
      <c r="A4" s="3" t="s">
        <v>669</v>
      </c>
    </row>
    <row r="5" spans="1:13" ht="15.75" customHeight="1" thickBot="1" x14ac:dyDescent="0.25">
      <c r="A5" s="454" t="s">
        <v>5</v>
      </c>
      <c r="B5" s="462" t="s">
        <v>270</v>
      </c>
      <c r="C5" s="458">
        <v>2022</v>
      </c>
      <c r="D5" s="459"/>
      <c r="E5" s="459"/>
      <c r="F5" s="70"/>
      <c r="G5" s="460" t="s">
        <v>285</v>
      </c>
      <c r="H5" s="458">
        <v>2021</v>
      </c>
      <c r="I5" s="459"/>
      <c r="J5" s="459"/>
      <c r="K5" s="71"/>
      <c r="L5" s="460" t="s">
        <v>285</v>
      </c>
      <c r="M5" s="456" t="s">
        <v>270</v>
      </c>
    </row>
    <row r="6" spans="1:13" ht="12" thickBot="1" x14ac:dyDescent="0.25">
      <c r="A6" s="455"/>
      <c r="B6" s="463"/>
      <c r="C6" s="81" t="s">
        <v>271</v>
      </c>
      <c r="D6" s="82" t="s">
        <v>284</v>
      </c>
      <c r="E6" s="82" t="s">
        <v>271</v>
      </c>
      <c r="F6" s="82" t="s">
        <v>284</v>
      </c>
      <c r="G6" s="461"/>
      <c r="H6" s="81" t="s">
        <v>271</v>
      </c>
      <c r="I6" s="82" t="s">
        <v>284</v>
      </c>
      <c r="J6" s="82" t="s">
        <v>271</v>
      </c>
      <c r="K6" s="82" t="s">
        <v>284</v>
      </c>
      <c r="L6" s="461"/>
      <c r="M6" s="457"/>
    </row>
    <row r="7" spans="1:13" ht="12" thickBot="1" x14ac:dyDescent="0.25">
      <c r="A7" s="80" t="s">
        <v>9</v>
      </c>
      <c r="B7" s="165" t="s">
        <v>203</v>
      </c>
      <c r="C7" s="195" t="s">
        <v>283</v>
      </c>
      <c r="D7" s="368">
        <f>IF(ACT!B66&gt;0,ACT!B66,ACT!B66*-1)</f>
        <v>44007.890000000596</v>
      </c>
      <c r="E7" s="196" t="s">
        <v>272</v>
      </c>
      <c r="F7" s="369">
        <f>IF(ESF!E36&gt;0,ESF!E36,ESF!E36*-1)</f>
        <v>44007.89</v>
      </c>
      <c r="G7" s="393">
        <f>ROUND(D7-F7,2)</f>
        <v>0</v>
      </c>
      <c r="H7" s="84" t="s">
        <v>282</v>
      </c>
      <c r="I7" s="380">
        <f>IF(ACT!C66&gt;0,ACT!C66,ACT!C66*-1)</f>
        <v>47376.150000000373</v>
      </c>
      <c r="J7" s="85" t="s">
        <v>272</v>
      </c>
      <c r="K7" s="386">
        <f>IF(ESF!F36&gt;0,ESF!F36,ESF!F36*-1)</f>
        <v>47376.15</v>
      </c>
      <c r="L7" s="388">
        <f>ROUND(I7-K7,2)</f>
        <v>0</v>
      </c>
      <c r="M7" s="136" t="s">
        <v>203</v>
      </c>
    </row>
    <row r="8" spans="1:13" ht="12" thickBot="1" x14ac:dyDescent="0.25">
      <c r="A8" s="72" t="s">
        <v>12</v>
      </c>
      <c r="B8" s="171" t="s">
        <v>203</v>
      </c>
      <c r="C8" s="86" t="s">
        <v>283</v>
      </c>
      <c r="D8" s="369">
        <f>IF(ACT!B66&gt;0,ACT!B66,ACT!B66*-1)</f>
        <v>44007.890000000596</v>
      </c>
      <c r="E8" s="87" t="s">
        <v>286</v>
      </c>
      <c r="F8" s="375">
        <f>IF(VHP!D28&gt;0,VHP!D28,VHP!D28*-1)</f>
        <v>44007.89</v>
      </c>
      <c r="G8" s="394">
        <f>ROUND(D8-F8,2)</f>
        <v>0</v>
      </c>
      <c r="H8" s="452"/>
      <c r="I8" s="447"/>
      <c r="J8" s="447"/>
      <c r="K8" s="447"/>
      <c r="L8" s="453"/>
      <c r="M8" s="137" t="s">
        <v>203</v>
      </c>
    </row>
    <row r="9" spans="1:13" ht="12" thickBot="1" x14ac:dyDescent="0.25">
      <c r="A9" s="72" t="s">
        <v>670</v>
      </c>
      <c r="B9" s="171" t="s">
        <v>203</v>
      </c>
      <c r="C9" s="439"/>
      <c r="D9" s="440"/>
      <c r="E9" s="440"/>
      <c r="F9" s="88"/>
      <c r="G9" s="89"/>
      <c r="H9" s="90" t="s">
        <v>282</v>
      </c>
      <c r="I9" s="381">
        <f>IF(ACT!C66&gt;0,ACT!C66,ACT!C66*-1)</f>
        <v>47376.150000000373</v>
      </c>
      <c r="J9" s="91" t="s">
        <v>286</v>
      </c>
      <c r="K9" s="381">
        <f>IF(VHP!D10&gt;0,VHP!D10,VHP!D10*-1)</f>
        <v>47376.15</v>
      </c>
      <c r="L9" s="389">
        <f>ROUND(I9-K9,2)</f>
        <v>0</v>
      </c>
      <c r="M9" s="137" t="s">
        <v>203</v>
      </c>
    </row>
    <row r="10" spans="1:13" ht="12" thickBot="1" x14ac:dyDescent="0.25">
      <c r="A10" s="72" t="s">
        <v>17</v>
      </c>
      <c r="B10" s="171" t="s">
        <v>203</v>
      </c>
      <c r="C10" s="92"/>
      <c r="D10" s="93"/>
      <c r="E10" s="94" t="s">
        <v>286</v>
      </c>
      <c r="F10" s="375">
        <f>IF(VHP!D29&gt;0,VHP!D29,VHP!D29*-1)</f>
        <v>47376.15</v>
      </c>
      <c r="G10" s="95"/>
      <c r="H10" s="90" t="s">
        <v>282</v>
      </c>
      <c r="I10" s="380">
        <f>IF(ACT!C66&gt;0,ACT!C66,ACT!C66*-1)</f>
        <v>47376.150000000373</v>
      </c>
      <c r="J10" s="96"/>
      <c r="K10" s="97"/>
      <c r="L10" s="389">
        <f>ROUND(F10-I10,2)</f>
        <v>0</v>
      </c>
      <c r="M10" s="137" t="s">
        <v>203</v>
      </c>
    </row>
    <row r="11" spans="1:13" ht="12" thickBot="1" x14ac:dyDescent="0.25">
      <c r="A11" s="72" t="s">
        <v>19</v>
      </c>
      <c r="B11" s="171" t="s">
        <v>203</v>
      </c>
      <c r="C11" s="90" t="s">
        <v>272</v>
      </c>
      <c r="D11" s="370">
        <f>IF(ESF!E36&gt;0,ESF!E36,ESF!E36*-1)</f>
        <v>44007.89</v>
      </c>
      <c r="E11" s="98" t="s">
        <v>282</v>
      </c>
      <c r="F11" s="376">
        <f>IF(ACT!B66&gt;0,ACT!B66,ACT!B66*-1)</f>
        <v>44007.890000000596</v>
      </c>
      <c r="G11" s="395">
        <f t="shared" ref="G11:G28" si="0">ROUND(D11-F11,2)</f>
        <v>0</v>
      </c>
      <c r="H11" s="90" t="s">
        <v>272</v>
      </c>
      <c r="I11" s="382">
        <f>IF(ESF!F36&gt;0,ESF!F36,ESF!F36*-1)</f>
        <v>47376.15</v>
      </c>
      <c r="J11" s="91" t="s">
        <v>282</v>
      </c>
      <c r="K11" s="381">
        <f>IF(ACT!C66&gt;0,ACT!C66,ACT!C66*-1)</f>
        <v>47376.150000000373</v>
      </c>
      <c r="L11" s="389">
        <f>ROUND(I11-K11,2)</f>
        <v>0</v>
      </c>
      <c r="M11" s="137" t="s">
        <v>203</v>
      </c>
    </row>
    <row r="12" spans="1:13" x14ac:dyDescent="0.2">
      <c r="A12" s="73" t="s">
        <v>22</v>
      </c>
      <c r="B12" s="173" t="s">
        <v>160</v>
      </c>
      <c r="C12" s="99" t="s">
        <v>272</v>
      </c>
      <c r="D12" s="371">
        <f>IF(ESF!B5&gt;0,ESF!B5,ESF!B5*-1)</f>
        <v>792607.9</v>
      </c>
      <c r="E12" s="100" t="s">
        <v>273</v>
      </c>
      <c r="F12" s="377">
        <f>IF(EAA!E5&gt;0,EAA!E5,EAA!E5*-1)</f>
        <v>792607.90000000037</v>
      </c>
      <c r="G12" s="396">
        <f t="shared" si="0"/>
        <v>0</v>
      </c>
      <c r="H12" s="101" t="s">
        <v>272</v>
      </c>
      <c r="I12" s="383">
        <f>IF(ESF!C5&gt;0,ESF!C5,ESF!C5*-1)</f>
        <v>446255.84</v>
      </c>
      <c r="J12" s="102" t="s">
        <v>273</v>
      </c>
      <c r="K12" s="387">
        <f>IF(EAA!B5&gt;0,EAA!B5,EAA!B5*-1)</f>
        <v>446255.84</v>
      </c>
      <c r="L12" s="390">
        <f t="shared" ref="L12:L43" si="1">ROUND(I12-K12,2)</f>
        <v>0</v>
      </c>
      <c r="M12" s="138" t="s">
        <v>160</v>
      </c>
    </row>
    <row r="13" spans="1:13" x14ac:dyDescent="0.2">
      <c r="A13" s="74"/>
      <c r="B13" s="164" t="s">
        <v>162</v>
      </c>
      <c r="C13" s="103" t="s">
        <v>272</v>
      </c>
      <c r="D13" s="372">
        <f>IF(ESF!B6&gt;0,ESF!B6,ESF!B6*-1)</f>
        <v>79084.73</v>
      </c>
      <c r="E13" s="104" t="s">
        <v>273</v>
      </c>
      <c r="F13" s="378">
        <f>IF(EAA!E6&gt;0,EAA!E6,EAA!E6*-1)</f>
        <v>79084.730000000447</v>
      </c>
      <c r="G13" s="397">
        <f t="shared" si="0"/>
        <v>0</v>
      </c>
      <c r="H13" s="105" t="s">
        <v>272</v>
      </c>
      <c r="I13" s="384">
        <f>IF(ESF!C6&gt;0,ESF!C6,ESF!C6*-1)</f>
        <v>79084.73</v>
      </c>
      <c r="J13" s="94" t="s">
        <v>273</v>
      </c>
      <c r="K13" s="384">
        <f>IF(EAA!B6&gt;0,EAA!B6,EAA!B6*-1)</f>
        <v>79084.73</v>
      </c>
      <c r="L13" s="391">
        <f t="shared" si="1"/>
        <v>0</v>
      </c>
      <c r="M13" s="139" t="s">
        <v>162</v>
      </c>
    </row>
    <row r="14" spans="1:13" x14ac:dyDescent="0.2">
      <c r="A14" s="74"/>
      <c r="B14" s="164" t="s">
        <v>164</v>
      </c>
      <c r="C14" s="103" t="s">
        <v>272</v>
      </c>
      <c r="D14" s="372">
        <f>IF(ESF!B7&gt;0,ESF!B7,ESF!B7*-1)</f>
        <v>0</v>
      </c>
      <c r="E14" s="104" t="s">
        <v>273</v>
      </c>
      <c r="F14" s="378">
        <f>IF(EAA!E7&gt;0,EAA!E7,EAA!E7*-1)</f>
        <v>0</v>
      </c>
      <c r="G14" s="397">
        <f t="shared" si="0"/>
        <v>0</v>
      </c>
      <c r="H14" s="105" t="s">
        <v>272</v>
      </c>
      <c r="I14" s="384">
        <f>IF(ESF!C7&gt;0,ESF!C7,ESF!C7*-1)</f>
        <v>0</v>
      </c>
      <c r="J14" s="94" t="s">
        <v>273</v>
      </c>
      <c r="K14" s="384">
        <f>IF(EAA!B7&gt;0,EAA!B7,EAA!B7*-1)</f>
        <v>0</v>
      </c>
      <c r="L14" s="391">
        <f t="shared" si="1"/>
        <v>0</v>
      </c>
      <c r="M14" s="139" t="s">
        <v>164</v>
      </c>
    </row>
    <row r="15" spans="1:13" x14ac:dyDescent="0.2">
      <c r="A15" s="74"/>
      <c r="B15" s="164" t="s">
        <v>166</v>
      </c>
      <c r="C15" s="103" t="s">
        <v>272</v>
      </c>
      <c r="D15" s="372">
        <f>IF(ESF!B8&gt;0,ESF!B8,ESF!B8*-1)</f>
        <v>0</v>
      </c>
      <c r="E15" s="104" t="s">
        <v>273</v>
      </c>
      <c r="F15" s="378">
        <f>IF(EAA!E8&gt;0,EAA!E8,EAA!E8*-1)</f>
        <v>0</v>
      </c>
      <c r="G15" s="397">
        <f t="shared" si="0"/>
        <v>0</v>
      </c>
      <c r="H15" s="105" t="s">
        <v>272</v>
      </c>
      <c r="I15" s="384">
        <f>IF(ESF!C8&gt;0,ESF!C8,ESF!C8*-1)</f>
        <v>0</v>
      </c>
      <c r="J15" s="94" t="s">
        <v>273</v>
      </c>
      <c r="K15" s="384">
        <f>IF(EAA!B8&gt;0,EAA!B8,EAA!B8*-1)</f>
        <v>0</v>
      </c>
      <c r="L15" s="391">
        <f t="shared" si="1"/>
        <v>0</v>
      </c>
      <c r="M15" s="139" t="s">
        <v>166</v>
      </c>
    </row>
    <row r="16" spans="1:13" x14ac:dyDescent="0.2">
      <c r="A16" s="74" t="s">
        <v>671</v>
      </c>
      <c r="B16" s="164" t="s">
        <v>168</v>
      </c>
      <c r="C16" s="103" t="s">
        <v>272</v>
      </c>
      <c r="D16" s="372">
        <f>IF(ESF!B9&gt;0,ESF!B9,ESF!B9*-1)</f>
        <v>0</v>
      </c>
      <c r="E16" s="104" t="s">
        <v>273</v>
      </c>
      <c r="F16" s="378">
        <f>IF(EAA!E9&gt;0,EAA!E9,EAA!E9*-1)</f>
        <v>0</v>
      </c>
      <c r="G16" s="397">
        <f t="shared" si="0"/>
        <v>0</v>
      </c>
      <c r="H16" s="105" t="s">
        <v>272</v>
      </c>
      <c r="I16" s="384">
        <f>IF(ESF!C9&gt;0,ESF!C9,ESF!C9*-1)</f>
        <v>0</v>
      </c>
      <c r="J16" s="94" t="s">
        <v>273</v>
      </c>
      <c r="K16" s="384">
        <f>IF(EAA!B9&gt;0,EAA!B9,EAA!B9*-1)</f>
        <v>0</v>
      </c>
      <c r="L16" s="391">
        <f t="shared" si="1"/>
        <v>0</v>
      </c>
      <c r="M16" s="139" t="s">
        <v>168</v>
      </c>
    </row>
    <row r="17" spans="1:13" ht="22.5" x14ac:dyDescent="0.2">
      <c r="A17" s="74"/>
      <c r="B17" s="164" t="s">
        <v>170</v>
      </c>
      <c r="C17" s="103" t="s">
        <v>272</v>
      </c>
      <c r="D17" s="372">
        <f>IF(ESF!B10&gt;0,ESF!B10,ESF!B10*-1)</f>
        <v>0</v>
      </c>
      <c r="E17" s="104" t="s">
        <v>273</v>
      </c>
      <c r="F17" s="378">
        <f>IF(EAA!E10&gt;0,EAA!E10,EAA!E10*-1)</f>
        <v>0</v>
      </c>
      <c r="G17" s="397">
        <f t="shared" si="0"/>
        <v>0</v>
      </c>
      <c r="H17" s="105" t="s">
        <v>272</v>
      </c>
      <c r="I17" s="384">
        <f>IF(ESF!C10&gt;0,ESF!C10,ESF!C10*-1)</f>
        <v>0</v>
      </c>
      <c r="J17" s="94" t="s">
        <v>273</v>
      </c>
      <c r="K17" s="384">
        <f>IF(EAA!B10&gt;0,EAA!B10,EAA!B10*-1)</f>
        <v>0</v>
      </c>
      <c r="L17" s="391">
        <f t="shared" si="1"/>
        <v>0</v>
      </c>
      <c r="M17" s="139" t="s">
        <v>170</v>
      </c>
    </row>
    <row r="18" spans="1:13" x14ac:dyDescent="0.2">
      <c r="A18" s="74"/>
      <c r="B18" s="164" t="s">
        <v>172</v>
      </c>
      <c r="C18" s="103" t="s">
        <v>272</v>
      </c>
      <c r="D18" s="372">
        <f>IF(ESF!B11&gt;0,ESF!B11,ESF!B11*-1)</f>
        <v>0</v>
      </c>
      <c r="E18" s="104" t="s">
        <v>273</v>
      </c>
      <c r="F18" s="378">
        <f>IF(EAA!E11&gt;0,EAA!E11,EAA!E11*-1)</f>
        <v>0</v>
      </c>
      <c r="G18" s="397">
        <f t="shared" si="0"/>
        <v>0</v>
      </c>
      <c r="H18" s="105" t="s">
        <v>272</v>
      </c>
      <c r="I18" s="384">
        <f>IF(ESF!C11&gt;0,ESF!C11,ESF!C11*-1)</f>
        <v>0</v>
      </c>
      <c r="J18" s="94" t="s">
        <v>273</v>
      </c>
      <c r="K18" s="384">
        <f>IF(EAA!B11&gt;0,EAA!B11,EAA!B11*-1)</f>
        <v>0</v>
      </c>
      <c r="L18" s="391">
        <f t="shared" si="1"/>
        <v>0</v>
      </c>
      <c r="M18" s="139" t="s">
        <v>172</v>
      </c>
    </row>
    <row r="19" spans="1:13" x14ac:dyDescent="0.2">
      <c r="A19" s="74"/>
      <c r="B19" s="164" t="s">
        <v>178</v>
      </c>
      <c r="C19" s="103" t="s">
        <v>272</v>
      </c>
      <c r="D19" s="372">
        <f>IF(ESF!B16&gt;0,ESF!B16,ESF!B16*-1)</f>
        <v>0</v>
      </c>
      <c r="E19" s="104" t="s">
        <v>273</v>
      </c>
      <c r="F19" s="378">
        <f>IF(EAA!E13&gt;0,EAA!E13,EAA!E13*-1)</f>
        <v>0</v>
      </c>
      <c r="G19" s="397">
        <f t="shared" si="0"/>
        <v>0</v>
      </c>
      <c r="H19" s="105" t="s">
        <v>272</v>
      </c>
      <c r="I19" s="384">
        <f>IF(ESF!C16&gt;0,ESF!C16,ESF!C16*-1)</f>
        <v>0</v>
      </c>
      <c r="J19" s="94" t="s">
        <v>273</v>
      </c>
      <c r="K19" s="384">
        <f>IF(EAA!B13&gt;0,EAA!B13,EAA!B13*-1)</f>
        <v>0</v>
      </c>
      <c r="L19" s="391">
        <f t="shared" si="1"/>
        <v>0</v>
      </c>
      <c r="M19" s="139" t="s">
        <v>178</v>
      </c>
    </row>
    <row r="20" spans="1:13" ht="22.5" x14ac:dyDescent="0.2">
      <c r="A20" s="74" t="s">
        <v>672</v>
      </c>
      <c r="B20" s="164" t="s">
        <v>180</v>
      </c>
      <c r="C20" s="103" t="s">
        <v>272</v>
      </c>
      <c r="D20" s="372">
        <f>IF(ESF!B17&gt;0,ESF!B17,ESF!B17*-1)</f>
        <v>0</v>
      </c>
      <c r="E20" s="104" t="s">
        <v>273</v>
      </c>
      <c r="F20" s="378">
        <f>IF(EAA!E14&gt;0,EAA!E14,EAA!E14*-1)</f>
        <v>0</v>
      </c>
      <c r="G20" s="397">
        <f t="shared" si="0"/>
        <v>0</v>
      </c>
      <c r="H20" s="105" t="s">
        <v>272</v>
      </c>
      <c r="I20" s="384">
        <f>IF(ESF!C17&gt;0,ESF!C17,ESF!C17*-1)</f>
        <v>0</v>
      </c>
      <c r="J20" s="94" t="s">
        <v>273</v>
      </c>
      <c r="K20" s="384">
        <f>IF(EAA!B14&gt;0,EAA!B14,EAA!B14*-1)</f>
        <v>0</v>
      </c>
      <c r="L20" s="391">
        <f t="shared" si="1"/>
        <v>0</v>
      </c>
      <c r="M20" s="139" t="s">
        <v>180</v>
      </c>
    </row>
    <row r="21" spans="1:13" ht="22.5" x14ac:dyDescent="0.2">
      <c r="A21" s="74"/>
      <c r="B21" s="164" t="s">
        <v>182</v>
      </c>
      <c r="C21" s="103" t="s">
        <v>272</v>
      </c>
      <c r="D21" s="372">
        <f>IF(ESF!B18&gt;0,ESF!B18,ESF!B18*-1)</f>
        <v>0</v>
      </c>
      <c r="E21" s="104" t="s">
        <v>273</v>
      </c>
      <c r="F21" s="378">
        <f>IF(EAA!E15&gt;0,EAA!E15,EAA!E15*-1)</f>
        <v>0</v>
      </c>
      <c r="G21" s="397">
        <f t="shared" si="0"/>
        <v>0</v>
      </c>
      <c r="H21" s="105" t="s">
        <v>272</v>
      </c>
      <c r="I21" s="384">
        <f>IF(ESF!C18&gt;0,ESF!C18,ESF!C18*-1)</f>
        <v>0</v>
      </c>
      <c r="J21" s="94" t="s">
        <v>273</v>
      </c>
      <c r="K21" s="384">
        <f>IF(EAA!B15&gt;0,EAA!B15,EAA!B15*-1)</f>
        <v>0</v>
      </c>
      <c r="L21" s="391">
        <f t="shared" si="1"/>
        <v>0</v>
      </c>
      <c r="M21" s="139" t="s">
        <v>182</v>
      </c>
    </row>
    <row r="22" spans="1:13" x14ac:dyDescent="0.2">
      <c r="A22" s="74" t="s">
        <v>673</v>
      </c>
      <c r="B22" s="164" t="s">
        <v>184</v>
      </c>
      <c r="C22" s="103" t="s">
        <v>272</v>
      </c>
      <c r="D22" s="372">
        <f>IF(ESF!B19&gt;0,ESF!B19,ESF!B19*-1)</f>
        <v>1270355.82</v>
      </c>
      <c r="E22" s="104" t="s">
        <v>273</v>
      </c>
      <c r="F22" s="378">
        <f>IF(EAA!E16&gt;0,EAA!E16,EAA!E16*-1)</f>
        <v>1270355.82</v>
      </c>
      <c r="G22" s="397">
        <f t="shared" si="0"/>
        <v>0</v>
      </c>
      <c r="H22" s="105" t="s">
        <v>272</v>
      </c>
      <c r="I22" s="384">
        <f>IF(ESF!C19&gt;0,ESF!C19,ESF!C19*-1)</f>
        <v>1200005.82</v>
      </c>
      <c r="J22" s="94" t="s">
        <v>273</v>
      </c>
      <c r="K22" s="384">
        <f>IF(EAA!B16&gt;0,EAA!B16,EAA!B16*-1)</f>
        <v>1200005.82</v>
      </c>
      <c r="L22" s="391">
        <f t="shared" si="1"/>
        <v>0</v>
      </c>
      <c r="M22" s="139" t="s">
        <v>184</v>
      </c>
    </row>
    <row r="23" spans="1:13" x14ac:dyDescent="0.2">
      <c r="A23" s="74"/>
      <c r="B23" s="164" t="s">
        <v>186</v>
      </c>
      <c r="C23" s="103" t="s">
        <v>272</v>
      </c>
      <c r="D23" s="372">
        <f>IF(ESF!B20&gt;0,ESF!B20,ESF!B20*-1)</f>
        <v>45644.45</v>
      </c>
      <c r="E23" s="104" t="s">
        <v>273</v>
      </c>
      <c r="F23" s="378">
        <f>IF(EAA!E17&gt;0,EAA!E17,EAA!E17*-1)</f>
        <v>45644.45</v>
      </c>
      <c r="G23" s="397">
        <f t="shared" si="0"/>
        <v>0</v>
      </c>
      <c r="H23" s="105" t="s">
        <v>272</v>
      </c>
      <c r="I23" s="384">
        <f>IF(ESF!C20&gt;0,ESF!C20,ESF!C20*-1)</f>
        <v>45644.45</v>
      </c>
      <c r="J23" s="94" t="s">
        <v>273</v>
      </c>
      <c r="K23" s="384">
        <f>IF(EAA!B17&gt;0,EAA!B17,EAA!B17*-1)</f>
        <v>45644.45</v>
      </c>
      <c r="L23" s="391">
        <f t="shared" si="1"/>
        <v>0</v>
      </c>
      <c r="M23" s="139" t="s">
        <v>186</v>
      </c>
    </row>
    <row r="24" spans="1:13" ht="22.5" x14ac:dyDescent="0.2">
      <c r="A24" s="74"/>
      <c r="B24" s="164" t="s">
        <v>188</v>
      </c>
      <c r="C24" s="103" t="s">
        <v>272</v>
      </c>
      <c r="D24" s="372">
        <f>IF(ESF!B21&gt;0,ESF!B21,ESF!B21*-1)</f>
        <v>1053626.94</v>
      </c>
      <c r="E24" s="104" t="s">
        <v>273</v>
      </c>
      <c r="F24" s="378">
        <f>IF(EAA!E18&gt;0,EAA!E18,EAA!E18*-1)</f>
        <v>1053626.94</v>
      </c>
      <c r="G24" s="397">
        <f t="shared" si="0"/>
        <v>0</v>
      </c>
      <c r="H24" s="105" t="s">
        <v>272</v>
      </c>
      <c r="I24" s="384">
        <f>IF(ESF!C21&gt;0,ESF!C21,ESF!C21*-1)</f>
        <v>986221.91</v>
      </c>
      <c r="J24" s="94" t="s">
        <v>273</v>
      </c>
      <c r="K24" s="384">
        <f>IF(EAA!B18&gt;0,EAA!B18,EAA!B18*-1)</f>
        <v>986221.91</v>
      </c>
      <c r="L24" s="391">
        <f t="shared" si="1"/>
        <v>0</v>
      </c>
      <c r="M24" s="139" t="s">
        <v>188</v>
      </c>
    </row>
    <row r="25" spans="1:13" x14ac:dyDescent="0.2">
      <c r="A25" s="74"/>
      <c r="B25" s="164" t="s">
        <v>190</v>
      </c>
      <c r="C25" s="103" t="s">
        <v>272</v>
      </c>
      <c r="D25" s="372">
        <f>IF(ESF!B22&gt;0,ESF!B22,ESF!B22*-1)</f>
        <v>0</v>
      </c>
      <c r="E25" s="104" t="s">
        <v>273</v>
      </c>
      <c r="F25" s="378">
        <f>IF(EAA!E19&gt;0,EAA!E19,EAA!E19*-1)</f>
        <v>0</v>
      </c>
      <c r="G25" s="397">
        <f t="shared" si="0"/>
        <v>0</v>
      </c>
      <c r="H25" s="105" t="s">
        <v>272</v>
      </c>
      <c r="I25" s="384">
        <f>IF(ESF!C22&gt;0,ESF!C22,ESF!C22*-1)</f>
        <v>0</v>
      </c>
      <c r="J25" s="94" t="s">
        <v>273</v>
      </c>
      <c r="K25" s="384">
        <f>IF(EAA!B19&gt;0,EAA!B19,EAA!B19*-1)</f>
        <v>0</v>
      </c>
      <c r="L25" s="391">
        <f t="shared" si="1"/>
        <v>0</v>
      </c>
      <c r="M25" s="139" t="s">
        <v>190</v>
      </c>
    </row>
    <row r="26" spans="1:13" ht="22.5" x14ac:dyDescent="0.2">
      <c r="A26" s="74"/>
      <c r="B26" s="164" t="s">
        <v>192</v>
      </c>
      <c r="C26" s="103" t="s">
        <v>272</v>
      </c>
      <c r="D26" s="372">
        <f>IF(ESF!B23&gt;0,ESF!B23,ESF!B23*-1)</f>
        <v>0</v>
      </c>
      <c r="E26" s="104" t="s">
        <v>273</v>
      </c>
      <c r="F26" s="378">
        <f>IF(EAA!E20&gt;0,EAA!E20,EAA!E20*-1)</f>
        <v>0</v>
      </c>
      <c r="G26" s="397">
        <f t="shared" si="0"/>
        <v>0</v>
      </c>
      <c r="H26" s="105" t="s">
        <v>272</v>
      </c>
      <c r="I26" s="384">
        <f>IF(ESF!C23&gt;0,ESF!C23,ESF!C23*-1)</f>
        <v>0</v>
      </c>
      <c r="J26" s="94" t="s">
        <v>273</v>
      </c>
      <c r="K26" s="384">
        <f>IF(EAA!B20&gt;0,EAA!B20,EAA!B20*-1)</f>
        <v>0</v>
      </c>
      <c r="L26" s="391">
        <f t="shared" si="1"/>
        <v>0</v>
      </c>
      <c r="M26" s="139" t="s">
        <v>192</v>
      </c>
    </row>
    <row r="27" spans="1:13" ht="12" thickBot="1" x14ac:dyDescent="0.25">
      <c r="A27" s="75" t="s">
        <v>674</v>
      </c>
      <c r="B27" s="174" t="s">
        <v>193</v>
      </c>
      <c r="C27" s="106" t="s">
        <v>272</v>
      </c>
      <c r="D27" s="373">
        <f>IF(ESF!B24&gt;0,ESF!B24,ESF!B24*-1)</f>
        <v>0</v>
      </c>
      <c r="E27" s="107" t="s">
        <v>273</v>
      </c>
      <c r="F27" s="379">
        <f>IF(EAA!E21&gt;0,EAA!E21,EAA!E21*-1)</f>
        <v>0</v>
      </c>
      <c r="G27" s="398">
        <f t="shared" si="0"/>
        <v>0</v>
      </c>
      <c r="H27" s="108" t="s">
        <v>272</v>
      </c>
      <c r="I27" s="385">
        <f>IF(ESF!C24&gt;0,ESF!C24,ESF!C24*-1)</f>
        <v>0</v>
      </c>
      <c r="J27" s="109" t="s">
        <v>273</v>
      </c>
      <c r="K27" s="385">
        <f>IF(EAA!B21&gt;0,EAA!B21,EAA!B21*-1)</f>
        <v>0</v>
      </c>
      <c r="L27" s="392">
        <f t="shared" si="1"/>
        <v>0</v>
      </c>
      <c r="M27" s="140" t="s">
        <v>193</v>
      </c>
    </row>
    <row r="28" spans="1:13" ht="12" thickBot="1" x14ac:dyDescent="0.25">
      <c r="A28" s="72" t="s">
        <v>25</v>
      </c>
      <c r="B28" s="171" t="s">
        <v>160</v>
      </c>
      <c r="C28" s="110" t="s">
        <v>272</v>
      </c>
      <c r="D28" s="374">
        <f>IF(ESF!B5&gt;0,ESF!B5,ESF!B5*-1)</f>
        <v>792607.9</v>
      </c>
      <c r="E28" s="111" t="s">
        <v>274</v>
      </c>
      <c r="F28" s="370">
        <f>IF(EFE!B65&gt;0,EFE!B65,EFE!B65*-1)</f>
        <v>792607.9</v>
      </c>
      <c r="G28" s="395">
        <f t="shared" si="0"/>
        <v>0</v>
      </c>
      <c r="H28" s="112"/>
      <c r="I28" s="113"/>
      <c r="J28" s="113"/>
      <c r="K28" s="113"/>
      <c r="L28" s="114"/>
      <c r="M28" s="137" t="s">
        <v>160</v>
      </c>
    </row>
    <row r="29" spans="1:13" ht="12" thickBot="1" x14ac:dyDescent="0.25">
      <c r="A29" s="72" t="s">
        <v>28</v>
      </c>
      <c r="B29" s="171" t="s">
        <v>160</v>
      </c>
      <c r="C29" s="452">
        <v>41877.9</v>
      </c>
      <c r="D29" s="447"/>
      <c r="E29" s="447"/>
      <c r="F29" s="115"/>
      <c r="G29" s="116"/>
      <c r="H29" s="90" t="s">
        <v>272</v>
      </c>
      <c r="I29" s="381">
        <f>IF(ESF!C5&gt;0,ESF!C5,ESF!C5*-1)</f>
        <v>446255.84</v>
      </c>
      <c r="J29" s="91" t="s">
        <v>274</v>
      </c>
      <c r="K29" s="381">
        <f>IF(EFE!B63&gt;0,EFE!B63,EFE!B63*-1)</f>
        <v>446255.84</v>
      </c>
      <c r="L29" s="389">
        <f t="shared" si="1"/>
        <v>0</v>
      </c>
      <c r="M29" s="137" t="s">
        <v>160</v>
      </c>
    </row>
    <row r="30" spans="1:13" ht="12" thickBot="1" x14ac:dyDescent="0.25">
      <c r="A30" s="72" t="s">
        <v>30</v>
      </c>
      <c r="B30" s="171" t="s">
        <v>275</v>
      </c>
      <c r="C30" s="110" t="s">
        <v>272</v>
      </c>
      <c r="D30" s="370">
        <f>IF(ESF!B28&gt;0,ESF!B28,ESF!B28*-1)</f>
        <v>1134065.96</v>
      </c>
      <c r="E30" s="91" t="s">
        <v>272</v>
      </c>
      <c r="F30" s="370">
        <f>IF(ESF!E48&gt;0,ESF!E48,ESF!E48*-1)</f>
        <v>1134065.96</v>
      </c>
      <c r="G30" s="395">
        <f>ROUND(D30-F30,2)</f>
        <v>0</v>
      </c>
      <c r="H30" s="90" t="s">
        <v>272</v>
      </c>
      <c r="I30" s="381">
        <f>IF(ESF!C28&gt;0,ESF!C28,ESF!C28*-1)</f>
        <v>784768.93</v>
      </c>
      <c r="J30" s="91" t="s">
        <v>272</v>
      </c>
      <c r="K30" s="381">
        <f>IF(ESF!F48&gt;0,ESF!F48,ESF!F48*-1)</f>
        <v>784768.93</v>
      </c>
      <c r="L30" s="389">
        <f t="shared" si="1"/>
        <v>0</v>
      </c>
      <c r="M30" s="137" t="s">
        <v>275</v>
      </c>
    </row>
    <row r="31" spans="1:13" ht="12" thickBot="1" x14ac:dyDescent="0.25">
      <c r="A31" s="72" t="s">
        <v>33</v>
      </c>
      <c r="B31" s="171" t="s">
        <v>276</v>
      </c>
      <c r="C31" s="110" t="s">
        <v>272</v>
      </c>
      <c r="D31" s="370">
        <f>IF(ESF!E26&gt;0,ESF!E26,ESF!E26*-1)</f>
        <v>256997.5</v>
      </c>
      <c r="E31" s="91" t="s">
        <v>287</v>
      </c>
      <c r="F31" s="370">
        <f>IF(ADP!E34&gt;0,ADP!E34,ADP!E34*-1)</f>
        <v>256997.5</v>
      </c>
      <c r="G31" s="395">
        <f>ROUND(D31-F31,2)</f>
        <v>0</v>
      </c>
      <c r="H31" s="90" t="s">
        <v>272</v>
      </c>
      <c r="I31" s="381">
        <f>IF(ESF!F26&gt;0,ESF!F26,ESF!F26*-1)</f>
        <v>40962.410000000003</v>
      </c>
      <c r="J31" s="91" t="s">
        <v>287</v>
      </c>
      <c r="K31" s="381">
        <f>IF(ADP!D34&gt;0,ADP!D34,ADP!D34*-1)</f>
        <v>40962.410000000003</v>
      </c>
      <c r="L31" s="389">
        <f t="shared" si="1"/>
        <v>0</v>
      </c>
      <c r="M31" s="137" t="s">
        <v>276</v>
      </c>
    </row>
    <row r="32" spans="1:13" x14ac:dyDescent="0.2">
      <c r="A32" s="73" t="s">
        <v>36</v>
      </c>
      <c r="B32" s="175" t="s">
        <v>199</v>
      </c>
      <c r="C32" s="439"/>
      <c r="D32" s="440"/>
      <c r="E32" s="440"/>
      <c r="F32" s="440"/>
      <c r="G32" s="441"/>
      <c r="H32" s="101" t="s">
        <v>272</v>
      </c>
      <c r="I32" s="399">
        <f>IF(ESF!F30&gt;0,ESF!F30,ESF!F30*-1)</f>
        <v>167878.29</v>
      </c>
      <c r="J32" s="102" t="s">
        <v>286</v>
      </c>
      <c r="K32" s="399">
        <f>IF(VHP!B4&gt;0,VHP!B4,VHP!B4*-1)</f>
        <v>167878.29</v>
      </c>
      <c r="L32" s="390">
        <f t="shared" si="1"/>
        <v>0</v>
      </c>
      <c r="M32" s="141" t="s">
        <v>199</v>
      </c>
    </row>
    <row r="33" spans="1:15" ht="12" thickBot="1" x14ac:dyDescent="0.25">
      <c r="A33" s="75"/>
      <c r="B33" s="176" t="s">
        <v>199</v>
      </c>
      <c r="C33" s="437"/>
      <c r="D33" s="438"/>
      <c r="E33" s="438"/>
      <c r="F33" s="438"/>
      <c r="G33" s="442"/>
      <c r="H33" s="117" t="s">
        <v>272</v>
      </c>
      <c r="I33" s="385">
        <f>IF(ESF!F30&gt;0,ESF!F30,ESF!F30*-1)</f>
        <v>167878.29</v>
      </c>
      <c r="J33" s="109" t="s">
        <v>286</v>
      </c>
      <c r="K33" s="385">
        <f>IF(VHP!F4&gt;0,VHP!F4,VHP!F4*-1)</f>
        <v>167878.29</v>
      </c>
      <c r="L33" s="392">
        <f t="shared" si="1"/>
        <v>0</v>
      </c>
      <c r="M33" s="142" t="s">
        <v>199</v>
      </c>
    </row>
    <row r="34" spans="1:15" ht="12" thickBot="1" x14ac:dyDescent="0.25">
      <c r="A34" s="72" t="s">
        <v>675</v>
      </c>
      <c r="B34" s="177" t="s">
        <v>202</v>
      </c>
      <c r="C34" s="437"/>
      <c r="D34" s="438"/>
      <c r="E34" s="438"/>
      <c r="F34" s="438"/>
      <c r="G34" s="442"/>
      <c r="H34" s="90" t="s">
        <v>272</v>
      </c>
      <c r="I34" s="381">
        <f>IF(ESF!F35&gt;0,ESF!F35,ESF!F35*-1)</f>
        <v>575928.23</v>
      </c>
      <c r="J34" s="91" t="s">
        <v>286</v>
      </c>
      <c r="K34" s="381">
        <f>IF(VHP!F9&gt;0,VHP!F9,VHP!F9*-1)</f>
        <v>47376.15</v>
      </c>
      <c r="L34" s="389">
        <f t="shared" si="1"/>
        <v>528552.07999999996</v>
      </c>
      <c r="M34" s="143" t="s">
        <v>202</v>
      </c>
    </row>
    <row r="35" spans="1:15" ht="22.5" x14ac:dyDescent="0.2">
      <c r="A35" s="73" t="s">
        <v>41</v>
      </c>
      <c r="B35" s="178" t="s">
        <v>208</v>
      </c>
      <c r="C35" s="437"/>
      <c r="D35" s="438"/>
      <c r="E35" s="438"/>
      <c r="F35" s="438"/>
      <c r="G35" s="442"/>
      <c r="H35" s="101" t="s">
        <v>272</v>
      </c>
      <c r="I35" s="399">
        <f>IF(ESF!F42&gt;0,ESF!F42,ESF!F42*-1)</f>
        <v>0</v>
      </c>
      <c r="J35" s="102" t="s">
        <v>286</v>
      </c>
      <c r="K35" s="399">
        <f>IF(VHP!E16&gt;0,VHP!E16,VHP!E16*-1)</f>
        <v>0</v>
      </c>
      <c r="L35" s="390">
        <f t="shared" si="1"/>
        <v>0</v>
      </c>
      <c r="M35" s="144" t="s">
        <v>208</v>
      </c>
    </row>
    <row r="36" spans="1:15" ht="23.25" thickBot="1" x14ac:dyDescent="0.25">
      <c r="A36" s="75"/>
      <c r="B36" s="179" t="s">
        <v>208</v>
      </c>
      <c r="C36" s="443"/>
      <c r="D36" s="444"/>
      <c r="E36" s="444"/>
      <c r="F36" s="444"/>
      <c r="G36" s="445"/>
      <c r="H36" s="117" t="s">
        <v>272</v>
      </c>
      <c r="I36" s="385">
        <f>IF(ESF!F42&gt;0,ESF!F42,ESF!F42*-1)</f>
        <v>0</v>
      </c>
      <c r="J36" s="109" t="s">
        <v>286</v>
      </c>
      <c r="K36" s="385">
        <f>IF(VHP!F16&gt;0,VHP!F16,VHP!F16*-1)</f>
        <v>0</v>
      </c>
      <c r="L36" s="392">
        <f t="shared" si="1"/>
        <v>0</v>
      </c>
      <c r="M36" s="145" t="s">
        <v>208</v>
      </c>
    </row>
    <row r="37" spans="1:15" ht="12" thickBot="1" x14ac:dyDescent="0.25">
      <c r="A37" s="72" t="s">
        <v>43</v>
      </c>
      <c r="B37" s="180" t="s">
        <v>277</v>
      </c>
      <c r="C37" s="90" t="s">
        <v>272</v>
      </c>
      <c r="D37" s="370">
        <f>IF(ESF!E46&gt;0,ESF!E46,ESF!E46*-1)</f>
        <v>877068.46000000008</v>
      </c>
      <c r="E37" s="91" t="s">
        <v>286</v>
      </c>
      <c r="F37" s="370">
        <f>IF(VHP!F38&gt;0,VHP!F38,VHP!F38*-1)</f>
        <v>44007.890000000007</v>
      </c>
      <c r="G37" s="400">
        <f>ROUND(D37-F37,2)</f>
        <v>833060.57</v>
      </c>
      <c r="H37" s="90" t="s">
        <v>272</v>
      </c>
      <c r="I37" s="381">
        <f>IF(ESF!F46&gt;0,ESF!F46,ESF!F46*-1)</f>
        <v>743806.52</v>
      </c>
      <c r="J37" s="91" t="s">
        <v>286</v>
      </c>
      <c r="K37" s="381">
        <f>IF(VHP!F20&gt;0,VHP!F20,VHP!F20*-1)</f>
        <v>120502.14000000001</v>
      </c>
      <c r="L37" s="389">
        <f t="shared" si="1"/>
        <v>623304.38</v>
      </c>
      <c r="M37" s="146" t="s">
        <v>277</v>
      </c>
    </row>
    <row r="38" spans="1:15" ht="22.5" x14ac:dyDescent="0.2">
      <c r="A38" s="73" t="s">
        <v>676</v>
      </c>
      <c r="B38" s="175" t="s">
        <v>278</v>
      </c>
      <c r="C38" s="439"/>
      <c r="D38" s="440"/>
      <c r="E38" s="440"/>
      <c r="F38" s="440"/>
      <c r="G38" s="441"/>
      <c r="H38" s="101" t="s">
        <v>286</v>
      </c>
      <c r="I38" s="399">
        <f>IF(VHP!B4&gt;0,VHP!B4,VHP!B4*-1)</f>
        <v>167878.29</v>
      </c>
      <c r="J38" s="102" t="s">
        <v>272</v>
      </c>
      <c r="K38" s="399">
        <f>IF(ESF!F30&gt;0,ESF!F30,ESF!F30*-1)</f>
        <v>167878.29</v>
      </c>
      <c r="L38" s="390">
        <f t="shared" si="1"/>
        <v>0</v>
      </c>
      <c r="M38" s="141" t="s">
        <v>278</v>
      </c>
    </row>
    <row r="39" spans="1:15" ht="23.25" thickBot="1" x14ac:dyDescent="0.25">
      <c r="A39" s="75"/>
      <c r="B39" s="176" t="s">
        <v>278</v>
      </c>
      <c r="C39" s="437"/>
      <c r="D39" s="438"/>
      <c r="E39" s="438"/>
      <c r="F39" s="438"/>
      <c r="G39" s="442"/>
      <c r="H39" s="117" t="s">
        <v>286</v>
      </c>
      <c r="I39" s="385">
        <f>IF(VHP!F4&gt;0,VHP!F4,VHP!F4*-1)</f>
        <v>167878.29</v>
      </c>
      <c r="J39" s="109" t="s">
        <v>272</v>
      </c>
      <c r="K39" s="385">
        <f>IF(ESF!F30&gt;0,ESF!F30,ESF!F30*-1)</f>
        <v>167878.29</v>
      </c>
      <c r="L39" s="392">
        <f t="shared" si="1"/>
        <v>0</v>
      </c>
      <c r="M39" s="142" t="s">
        <v>278</v>
      </c>
    </row>
    <row r="40" spans="1:15" ht="23.25" thickBot="1" x14ac:dyDescent="0.25">
      <c r="A40" s="72" t="s">
        <v>48</v>
      </c>
      <c r="B40" s="177" t="s">
        <v>279</v>
      </c>
      <c r="C40" s="437"/>
      <c r="D40" s="438"/>
      <c r="E40" s="438"/>
      <c r="F40" s="438"/>
      <c r="G40" s="442"/>
      <c r="H40" s="90" t="s">
        <v>286</v>
      </c>
      <c r="I40" s="381">
        <f>IF(VHP!F9&gt;0,VHP!F9,VHP!F9*-1)</f>
        <v>47376.15</v>
      </c>
      <c r="J40" s="91" t="s">
        <v>272</v>
      </c>
      <c r="K40" s="381">
        <f>IF(ESF!F35&gt;0,ESF!F35,ESF!F35*-1)</f>
        <v>575928.23</v>
      </c>
      <c r="L40" s="389">
        <f t="shared" si="1"/>
        <v>-528552.07999999996</v>
      </c>
      <c r="M40" s="143" t="s">
        <v>279</v>
      </c>
    </row>
    <row r="41" spans="1:15" ht="22.5" x14ac:dyDescent="0.2">
      <c r="A41" s="73" t="s">
        <v>50</v>
      </c>
      <c r="B41" s="178" t="s">
        <v>280</v>
      </c>
      <c r="C41" s="437"/>
      <c r="D41" s="438"/>
      <c r="E41" s="438"/>
      <c r="F41" s="438"/>
      <c r="G41" s="442"/>
      <c r="H41" s="101" t="s">
        <v>286</v>
      </c>
      <c r="I41" s="399">
        <f>IF(VHP!E16&gt;0,VHP!E16,VHP!E16*-1)</f>
        <v>0</v>
      </c>
      <c r="J41" s="102" t="s">
        <v>272</v>
      </c>
      <c r="K41" s="399">
        <f>IF(ESF!F42&gt;0,ESF!F42,ESF!F42*-1)</f>
        <v>0</v>
      </c>
      <c r="L41" s="390">
        <f t="shared" si="1"/>
        <v>0</v>
      </c>
      <c r="M41" s="144" t="s">
        <v>280</v>
      </c>
    </row>
    <row r="42" spans="1:15" ht="23.25" thickBot="1" x14ac:dyDescent="0.25">
      <c r="A42" s="75"/>
      <c r="B42" s="179" t="s">
        <v>280</v>
      </c>
      <c r="C42" s="443"/>
      <c r="D42" s="444"/>
      <c r="E42" s="444"/>
      <c r="F42" s="444"/>
      <c r="G42" s="445"/>
      <c r="H42" s="117" t="s">
        <v>286</v>
      </c>
      <c r="I42" s="385">
        <f>IF(VHP!F16&gt;0,VHP!F16,VHP!F16*-1)</f>
        <v>0</v>
      </c>
      <c r="J42" s="109" t="s">
        <v>272</v>
      </c>
      <c r="K42" s="385">
        <f>IF(ESF!F42&gt;0,ESF!F42,ESF!F42*-1)</f>
        <v>0</v>
      </c>
      <c r="L42" s="392">
        <f t="shared" si="1"/>
        <v>0</v>
      </c>
      <c r="M42" s="145" t="s">
        <v>280</v>
      </c>
      <c r="O42" s="3" t="s">
        <v>289</v>
      </c>
    </row>
    <row r="43" spans="1:15" ht="12" thickBot="1" x14ac:dyDescent="0.25">
      <c r="A43" s="72" t="s">
        <v>52</v>
      </c>
      <c r="B43" s="181" t="s">
        <v>281</v>
      </c>
      <c r="C43" s="90" t="s">
        <v>286</v>
      </c>
      <c r="D43" s="370">
        <f>IF(VHP!F38&gt;0,VHP!F38,VHP!F38*-1)</f>
        <v>44007.890000000007</v>
      </c>
      <c r="E43" s="91" t="s">
        <v>272</v>
      </c>
      <c r="F43" s="118">
        <f>IF(ESF!E46&gt;0,ESF!E46,ESF!E46*-1)</f>
        <v>877068.46000000008</v>
      </c>
      <c r="G43" s="395">
        <f t="shared" ref="G43:G49" si="2">ROUND(D43-F43,2)</f>
        <v>-833060.57</v>
      </c>
      <c r="H43" s="90" t="s">
        <v>286</v>
      </c>
      <c r="I43" s="381">
        <f>IF(VHP!F20&gt;0,VHP!F20,VHP!F20*-1)</f>
        <v>120502.14000000001</v>
      </c>
      <c r="J43" s="91" t="s">
        <v>272</v>
      </c>
      <c r="K43" s="381">
        <f>IF(ESF!F46&gt;0,ESF!F46,ESF!F46*-1)</f>
        <v>743806.52</v>
      </c>
      <c r="L43" s="389">
        <f t="shared" si="1"/>
        <v>-623304.38</v>
      </c>
      <c r="M43" s="147" t="s">
        <v>281</v>
      </c>
    </row>
    <row r="44" spans="1:15" ht="12" thickBot="1" x14ac:dyDescent="0.25">
      <c r="A44" s="73" t="s">
        <v>54</v>
      </c>
      <c r="B44" s="172" t="s">
        <v>138</v>
      </c>
      <c r="C44" s="101" t="s">
        <v>286</v>
      </c>
      <c r="D44" s="377">
        <f>IF(VHP!B23&gt;0,VHP!B23,VHP!B23*-1)</f>
        <v>0</v>
      </c>
      <c r="E44" s="102" t="s">
        <v>288</v>
      </c>
      <c r="F44" s="119">
        <f>IF(CSF!$B46&gt;0,CSF!$B46,CSF!$C46)</f>
        <v>0</v>
      </c>
      <c r="G44" s="396">
        <f t="shared" si="2"/>
        <v>0</v>
      </c>
      <c r="H44" s="439"/>
      <c r="I44" s="440"/>
      <c r="J44" s="440"/>
      <c r="K44" s="120"/>
      <c r="L44" s="121"/>
      <c r="M44" s="148" t="s">
        <v>138</v>
      </c>
    </row>
    <row r="45" spans="1:15" x14ac:dyDescent="0.2">
      <c r="A45" s="74"/>
      <c r="B45" s="165" t="s">
        <v>200</v>
      </c>
      <c r="C45" s="122" t="s">
        <v>286</v>
      </c>
      <c r="D45" s="378">
        <f>IF(VHP!B24&gt;0,VHP!B24,VHP!B24*-1)</f>
        <v>0</v>
      </c>
      <c r="E45" s="94" t="s">
        <v>288</v>
      </c>
      <c r="F45" s="123">
        <f>IF(CSF!$B47&gt;0,CSF!$B47,CSF!$C47)</f>
        <v>0</v>
      </c>
      <c r="G45" s="397">
        <f t="shared" si="2"/>
        <v>0</v>
      </c>
      <c r="H45" s="439"/>
      <c r="I45" s="440"/>
      <c r="J45" s="440"/>
      <c r="K45" s="440"/>
      <c r="L45" s="441"/>
      <c r="M45" s="136" t="s">
        <v>200</v>
      </c>
    </row>
    <row r="46" spans="1:15" ht="12" thickBot="1" x14ac:dyDescent="0.25">
      <c r="A46" s="75"/>
      <c r="B46" s="182" t="s">
        <v>201</v>
      </c>
      <c r="C46" s="117" t="s">
        <v>286</v>
      </c>
      <c r="D46" s="401">
        <f>IF(VHP!B25&gt;0,VHP!B25,VHP!B25*-1)</f>
        <v>0</v>
      </c>
      <c r="E46" s="109" t="s">
        <v>288</v>
      </c>
      <c r="F46" s="124">
        <f>IF(CSF!$B48&gt;0,CSF!$B48,CSF!$C48)</f>
        <v>0</v>
      </c>
      <c r="G46" s="398">
        <f t="shared" si="2"/>
        <v>0</v>
      </c>
      <c r="H46" s="437"/>
      <c r="I46" s="438"/>
      <c r="J46" s="438"/>
      <c r="K46" s="438"/>
      <c r="L46" s="442"/>
      <c r="M46" s="149" t="s">
        <v>201</v>
      </c>
    </row>
    <row r="47" spans="1:15" x14ac:dyDescent="0.2">
      <c r="A47" s="73" t="s">
        <v>57</v>
      </c>
      <c r="B47" s="172" t="s">
        <v>205</v>
      </c>
      <c r="C47" s="101" t="s">
        <v>286</v>
      </c>
      <c r="D47" s="377">
        <f>IF(VHP!D30&gt;0,VHP!D30,VHP!D30*-1)</f>
        <v>0</v>
      </c>
      <c r="E47" s="102" t="s">
        <v>288</v>
      </c>
      <c r="F47" s="119">
        <f>IF(CSF!$B53&gt;0,CSF!$B53,CSF!$C53)</f>
        <v>0</v>
      </c>
      <c r="G47" s="396">
        <f t="shared" si="2"/>
        <v>0</v>
      </c>
      <c r="H47" s="437"/>
      <c r="I47" s="438"/>
      <c r="J47" s="438"/>
      <c r="K47" s="438"/>
      <c r="L47" s="442"/>
      <c r="M47" s="148" t="s">
        <v>205</v>
      </c>
    </row>
    <row r="48" spans="1:15" x14ac:dyDescent="0.2">
      <c r="A48" s="74"/>
      <c r="B48" s="165" t="s">
        <v>206</v>
      </c>
      <c r="C48" s="122" t="s">
        <v>286</v>
      </c>
      <c r="D48" s="378">
        <f>IF(VHP!D31&gt;0,VHP!D31,VHP!D31*-1)</f>
        <v>0</v>
      </c>
      <c r="E48" s="94" t="s">
        <v>288</v>
      </c>
      <c r="F48" s="123">
        <f>IF(CSF!$B54&gt;0,CSF!$B54,CSF!$C54)</f>
        <v>0</v>
      </c>
      <c r="G48" s="397">
        <f t="shared" si="2"/>
        <v>0</v>
      </c>
      <c r="H48" s="437"/>
      <c r="I48" s="438"/>
      <c r="J48" s="438"/>
      <c r="K48" s="438"/>
      <c r="L48" s="442"/>
      <c r="M48" s="136" t="s">
        <v>206</v>
      </c>
    </row>
    <row r="49" spans="1:13" ht="23.25" thickBot="1" x14ac:dyDescent="0.25">
      <c r="A49" s="75"/>
      <c r="B49" s="183" t="s">
        <v>207</v>
      </c>
      <c r="C49" s="117" t="s">
        <v>286</v>
      </c>
      <c r="D49" s="401">
        <f>IF(VHP!D32&gt;0,VHP!D32,VHP!D32*-1)</f>
        <v>0</v>
      </c>
      <c r="E49" s="109" t="s">
        <v>288</v>
      </c>
      <c r="F49" s="124">
        <f>IF(CSF!$B55&gt;0,CSF!$B55,CSF!$C55)</f>
        <v>0</v>
      </c>
      <c r="G49" s="398">
        <f t="shared" si="2"/>
        <v>0</v>
      </c>
      <c r="H49" s="437"/>
      <c r="I49" s="438"/>
      <c r="J49" s="438"/>
      <c r="K49" s="438"/>
      <c r="L49" s="442"/>
      <c r="M49" s="150" t="s">
        <v>207</v>
      </c>
    </row>
    <row r="50" spans="1:13" ht="12" thickBot="1" x14ac:dyDescent="0.25">
      <c r="A50" s="72" t="s">
        <v>59</v>
      </c>
      <c r="B50" s="184" t="s">
        <v>204</v>
      </c>
      <c r="C50" s="90" t="s">
        <v>286</v>
      </c>
      <c r="D50" s="370">
        <f>IF(VHP!C29&gt;0,VHP!C29,VHP!C29*-1)</f>
        <v>0</v>
      </c>
      <c r="E50" s="91" t="s">
        <v>288</v>
      </c>
      <c r="F50" s="118">
        <f>IF(CSF!$B52&gt;0,CSF!$B52,CSF!$C52)</f>
        <v>0</v>
      </c>
      <c r="G50" s="395">
        <f t="shared" ref="G50:G55" si="3">ROUND(D50-F50,2)</f>
        <v>0</v>
      </c>
      <c r="H50" s="437"/>
      <c r="I50" s="438"/>
      <c r="J50" s="438"/>
      <c r="K50" s="438"/>
      <c r="L50" s="442"/>
      <c r="M50" s="151" t="s">
        <v>204</v>
      </c>
    </row>
    <row r="51" spans="1:13" x14ac:dyDescent="0.2">
      <c r="A51" s="76" t="s">
        <v>61</v>
      </c>
      <c r="B51" s="185" t="s">
        <v>209</v>
      </c>
      <c r="C51" s="101" t="s">
        <v>286</v>
      </c>
      <c r="D51" s="402">
        <f>IF(VHP!E35&gt;0,VHP!E35,VHP!E35*-1)</f>
        <v>0</v>
      </c>
      <c r="E51" s="102" t="s">
        <v>288</v>
      </c>
      <c r="F51" s="119">
        <f>IF(CSF!$B58&gt;0,CSF!$B58,CSF!$C58)</f>
        <v>0</v>
      </c>
      <c r="G51" s="396">
        <f t="shared" si="3"/>
        <v>0</v>
      </c>
      <c r="H51" s="437"/>
      <c r="I51" s="438"/>
      <c r="J51" s="438"/>
      <c r="K51" s="438"/>
      <c r="L51" s="442"/>
      <c r="M51" s="152" t="s">
        <v>209</v>
      </c>
    </row>
    <row r="52" spans="1:13" ht="12" thickBot="1" x14ac:dyDescent="0.25">
      <c r="A52" s="79"/>
      <c r="B52" s="166" t="s">
        <v>210</v>
      </c>
      <c r="C52" s="125" t="s">
        <v>286</v>
      </c>
      <c r="D52" s="401">
        <f>IF(VHP!E36&gt;0,VHP!E36,VHP!E36*-1)</f>
        <v>0</v>
      </c>
      <c r="E52" s="126" t="s">
        <v>288</v>
      </c>
      <c r="F52" s="127">
        <f>IF(CSF!$B59&gt;0,CSF!$B59,CSF!$C59)</f>
        <v>0</v>
      </c>
      <c r="G52" s="403">
        <f t="shared" si="3"/>
        <v>0</v>
      </c>
      <c r="H52" s="437"/>
      <c r="I52" s="438"/>
      <c r="J52" s="438"/>
      <c r="K52" s="438"/>
      <c r="L52" s="442"/>
      <c r="M52" s="153" t="s">
        <v>210</v>
      </c>
    </row>
    <row r="53" spans="1:13" ht="12" thickBot="1" x14ac:dyDescent="0.25">
      <c r="A53" s="72" t="s">
        <v>70</v>
      </c>
      <c r="B53" s="184" t="s">
        <v>154</v>
      </c>
      <c r="C53" s="90" t="s">
        <v>286</v>
      </c>
      <c r="D53" s="370">
        <f>IF((VHP!D28+VHP!D29)&gt;0,VHP!D28+VHP!D29,(VHP!D28+VHP!D29)*-1)</f>
        <v>91384.040000000008</v>
      </c>
      <c r="E53" s="91" t="s">
        <v>288</v>
      </c>
      <c r="F53" s="118">
        <f>IF(CSF!$B51&gt;0,CSF!$B51,CSF!$C51)</f>
        <v>0</v>
      </c>
      <c r="G53" s="395">
        <f t="shared" si="3"/>
        <v>91384.04</v>
      </c>
      <c r="H53" s="438"/>
      <c r="I53" s="438"/>
      <c r="J53" s="438"/>
      <c r="K53" s="438"/>
      <c r="L53" s="442"/>
      <c r="M53" s="151" t="s">
        <v>154</v>
      </c>
    </row>
    <row r="54" spans="1:13" ht="12" thickBot="1" x14ac:dyDescent="0.25">
      <c r="A54" s="76" t="s">
        <v>63</v>
      </c>
      <c r="B54" s="185" t="s">
        <v>154</v>
      </c>
      <c r="C54" s="101" t="s">
        <v>286</v>
      </c>
      <c r="D54" s="370">
        <f>IF(VHP!D28&gt;0,VHP!D28,VHP!D28*-1)</f>
        <v>44007.89</v>
      </c>
      <c r="E54" s="102" t="s">
        <v>272</v>
      </c>
      <c r="F54" s="119">
        <f>IF(ESF!E36&gt;0,ESF!E36,ESF!E36*-1)</f>
        <v>44007.89</v>
      </c>
      <c r="G54" s="396">
        <f t="shared" si="3"/>
        <v>0</v>
      </c>
      <c r="H54" s="437"/>
      <c r="I54" s="438"/>
      <c r="J54" s="438"/>
      <c r="K54" s="438"/>
      <c r="L54" s="442"/>
      <c r="M54" s="152" t="s">
        <v>154</v>
      </c>
    </row>
    <row r="55" spans="1:13" ht="12" thickBot="1" x14ac:dyDescent="0.25">
      <c r="A55" s="75"/>
      <c r="B55" s="183" t="s">
        <v>154</v>
      </c>
      <c r="C55" s="117" t="s">
        <v>286</v>
      </c>
      <c r="D55" s="379">
        <f>IF(VHP!D28&gt;0,VHP!D28,VHP!D28*-1)</f>
        <v>44007.89</v>
      </c>
      <c r="E55" s="109" t="s">
        <v>282</v>
      </c>
      <c r="F55" s="124">
        <f>IF(ACT!B66&gt;0,ACT!B66,ACT!B66*-1)</f>
        <v>44007.890000000596</v>
      </c>
      <c r="G55" s="398">
        <f t="shared" si="3"/>
        <v>0</v>
      </c>
      <c r="H55" s="443"/>
      <c r="I55" s="444"/>
      <c r="J55" s="444"/>
      <c r="K55" s="444"/>
      <c r="L55" s="445"/>
      <c r="M55" s="150" t="s">
        <v>154</v>
      </c>
    </row>
    <row r="56" spans="1:13" x14ac:dyDescent="0.2">
      <c r="A56" s="76" t="s">
        <v>66</v>
      </c>
      <c r="B56" s="191" t="s">
        <v>154</v>
      </c>
      <c r="C56" s="437"/>
      <c r="D56" s="438"/>
      <c r="E56" s="438"/>
      <c r="F56" s="128"/>
      <c r="G56" s="129"/>
      <c r="H56" s="130" t="s">
        <v>286</v>
      </c>
      <c r="I56" s="387">
        <f>IF(VHP!D10&gt;0,VHP!D10,VHP!D10*-1)</f>
        <v>47376.15</v>
      </c>
      <c r="J56" s="131" t="s">
        <v>272</v>
      </c>
      <c r="K56" s="387">
        <f>IF(ESF!F36&gt;0,ESF!F36,ESF!F36*-1)</f>
        <v>47376.15</v>
      </c>
      <c r="L56" s="406">
        <f t="shared" ref="L56:L57" si="4">ROUND(I56-K56,2)</f>
        <v>0</v>
      </c>
      <c r="M56" s="152" t="s">
        <v>154</v>
      </c>
    </row>
    <row r="57" spans="1:13" ht="12" thickBot="1" x14ac:dyDescent="0.25">
      <c r="A57" s="75"/>
      <c r="B57" s="192" t="s">
        <v>154</v>
      </c>
      <c r="C57" s="437"/>
      <c r="D57" s="438"/>
      <c r="E57" s="438"/>
      <c r="F57" s="128"/>
      <c r="G57" s="129"/>
      <c r="H57" s="122" t="s">
        <v>286</v>
      </c>
      <c r="I57" s="384">
        <f>IF(VHP!D10&gt;0,VHP!D10,VHP!D10*-1)</f>
        <v>47376.15</v>
      </c>
      <c r="J57" s="94" t="s">
        <v>282</v>
      </c>
      <c r="K57" s="405">
        <f>IF(ACT!C66&gt;0,ACT!C66,ACT!C66*-1)</f>
        <v>47376.150000000373</v>
      </c>
      <c r="L57" s="391">
        <f t="shared" si="4"/>
        <v>0</v>
      </c>
      <c r="M57" s="150" t="s">
        <v>154</v>
      </c>
    </row>
    <row r="58" spans="1:13" x14ac:dyDescent="0.2">
      <c r="A58" s="83" t="s">
        <v>68</v>
      </c>
      <c r="B58" s="193" t="s">
        <v>204</v>
      </c>
      <c r="C58" s="122" t="s">
        <v>286</v>
      </c>
      <c r="D58" s="378">
        <f>IF(VHP!D29&gt;0,VHP!D29,VHP!D29*-1)</f>
        <v>47376.15</v>
      </c>
      <c r="E58" s="128"/>
      <c r="F58" s="128"/>
      <c r="G58" s="128"/>
      <c r="H58" s="449"/>
      <c r="I58" s="450"/>
      <c r="J58" s="94" t="s">
        <v>272</v>
      </c>
      <c r="K58" s="384">
        <f>IF(ESF!F36&gt;0,ESF!F36,ESF!F36*-1)</f>
        <v>47376.15</v>
      </c>
      <c r="L58" s="391">
        <f>ROUND((D58-K58),2)</f>
        <v>0</v>
      </c>
      <c r="M58" s="154" t="s">
        <v>204</v>
      </c>
    </row>
    <row r="59" spans="1:13" ht="12" thickBot="1" x14ac:dyDescent="0.25">
      <c r="A59" s="75"/>
      <c r="B59" s="194" t="s">
        <v>204</v>
      </c>
      <c r="C59" s="125" t="s">
        <v>286</v>
      </c>
      <c r="D59" s="404">
        <f>IF(VHP!D29&gt;0,VHP!D29,VHP!D29*-1)</f>
        <v>47376.15</v>
      </c>
      <c r="E59" s="128"/>
      <c r="F59" s="128"/>
      <c r="G59" s="128"/>
      <c r="H59" s="443"/>
      <c r="I59" s="451"/>
      <c r="J59" s="126" t="s">
        <v>283</v>
      </c>
      <c r="K59" s="405">
        <f>IF(ACT!C66&gt;0,ACT!C66,ACT!C66*-1)</f>
        <v>47376.150000000373</v>
      </c>
      <c r="L59" s="407">
        <f>ROUND((D59-K59),2)</f>
        <v>0</v>
      </c>
      <c r="M59" s="149" t="s">
        <v>204</v>
      </c>
    </row>
    <row r="60" spans="1:13" ht="12" thickBot="1" x14ac:dyDescent="0.25">
      <c r="A60" s="78" t="s">
        <v>72</v>
      </c>
      <c r="B60" s="186" t="s">
        <v>160</v>
      </c>
      <c r="C60" s="90" t="s">
        <v>288</v>
      </c>
      <c r="D60" s="118">
        <f>IF(CSF!$B5&gt;0,CSF!$B5,CSF!$C5)</f>
        <v>346352.06</v>
      </c>
      <c r="E60" s="91" t="s">
        <v>274</v>
      </c>
      <c r="F60" s="118">
        <f>IF(EFE!B61&gt;0,EFE!B61,EFE!B61*-1)</f>
        <v>234939.14</v>
      </c>
      <c r="G60" s="395">
        <f>ROUND(D60-F60,2)</f>
        <v>111412.92</v>
      </c>
      <c r="H60" s="439"/>
      <c r="I60" s="440"/>
      <c r="J60" s="440"/>
      <c r="K60" s="440"/>
      <c r="L60" s="441"/>
      <c r="M60" s="155" t="s">
        <v>160</v>
      </c>
    </row>
    <row r="61" spans="1:13" x14ac:dyDescent="0.2">
      <c r="A61" s="76" t="s">
        <v>75</v>
      </c>
      <c r="B61" s="187" t="s">
        <v>160</v>
      </c>
      <c r="C61" s="101" t="s">
        <v>288</v>
      </c>
      <c r="D61" s="119">
        <f>IF(CSF!$B5&gt;0,CSF!$B5,CSF!$C5)</f>
        <v>346352.06</v>
      </c>
      <c r="E61" s="102" t="s">
        <v>273</v>
      </c>
      <c r="F61" s="119">
        <f>IF(EAA!F5&gt;0,EAA!F5,EAA!F5*-1)</f>
        <v>346352.06000000035</v>
      </c>
      <c r="G61" s="396">
        <f>ROUND(D61-F61,2)</f>
        <v>0</v>
      </c>
      <c r="H61" s="437"/>
      <c r="I61" s="438"/>
      <c r="J61" s="438"/>
      <c r="K61" s="438"/>
      <c r="L61" s="442"/>
      <c r="M61" s="156" t="s">
        <v>160</v>
      </c>
    </row>
    <row r="62" spans="1:13" x14ac:dyDescent="0.2">
      <c r="A62" s="79"/>
      <c r="B62" s="167" t="s">
        <v>162</v>
      </c>
      <c r="C62" s="122" t="s">
        <v>288</v>
      </c>
      <c r="D62" s="123">
        <f>IF(CSF!$B6&gt;0,CSF!$B6,CSF!$C6)</f>
        <v>0</v>
      </c>
      <c r="E62" s="94" t="s">
        <v>273</v>
      </c>
      <c r="F62" s="123">
        <f>IF(EAA!F6&gt;0,EAA!F6,EAA!F6*-1)</f>
        <v>4.5110937207937241E-10</v>
      </c>
      <c r="G62" s="397">
        <f>ROUND(D62-F62,2)</f>
        <v>0</v>
      </c>
      <c r="H62" s="437"/>
      <c r="I62" s="438"/>
      <c r="J62" s="438"/>
      <c r="K62" s="438"/>
      <c r="L62" s="442"/>
      <c r="M62" s="157" t="s">
        <v>162</v>
      </c>
    </row>
    <row r="63" spans="1:13" x14ac:dyDescent="0.2">
      <c r="A63" s="79"/>
      <c r="B63" s="167" t="s">
        <v>164</v>
      </c>
      <c r="C63" s="122" t="s">
        <v>288</v>
      </c>
      <c r="D63" s="123">
        <f>IF(CSF!$B7&gt;0,CSF!$B7,CSF!$C7)</f>
        <v>0</v>
      </c>
      <c r="E63" s="94" t="s">
        <v>273</v>
      </c>
      <c r="F63" s="123">
        <f>IF(EAA!F7&gt;0,EAA!F7,EAA!F7*-1)</f>
        <v>0</v>
      </c>
      <c r="G63" s="397">
        <f>ROUND(D63-F63,2)</f>
        <v>0</v>
      </c>
      <c r="H63" s="437"/>
      <c r="I63" s="438"/>
      <c r="J63" s="438"/>
      <c r="K63" s="438"/>
      <c r="L63" s="442"/>
      <c r="M63" s="157" t="s">
        <v>164</v>
      </c>
    </row>
    <row r="64" spans="1:13" x14ac:dyDescent="0.2">
      <c r="A64" s="79"/>
      <c r="B64" s="167" t="s">
        <v>166</v>
      </c>
      <c r="C64" s="122" t="s">
        <v>288</v>
      </c>
      <c r="D64" s="123">
        <f>IF(CSF!$B8&gt;0,CSF!$B8,CSF!$C8)</f>
        <v>0</v>
      </c>
      <c r="E64" s="94" t="s">
        <v>273</v>
      </c>
      <c r="F64" s="123">
        <f>IF(EAA!F8&gt;0,EAA!F8,EAA!F8*-1)</f>
        <v>0</v>
      </c>
      <c r="G64" s="397">
        <f t="shared" ref="G64:G76" si="5">ROUND(D64-F64,2)</f>
        <v>0</v>
      </c>
      <c r="H64" s="437"/>
      <c r="I64" s="438"/>
      <c r="J64" s="438"/>
      <c r="K64" s="438"/>
      <c r="L64" s="442"/>
      <c r="M64" s="157" t="s">
        <v>166</v>
      </c>
    </row>
    <row r="65" spans="1:13" x14ac:dyDescent="0.2">
      <c r="A65" s="79"/>
      <c r="B65" s="167" t="s">
        <v>168</v>
      </c>
      <c r="C65" s="122" t="s">
        <v>288</v>
      </c>
      <c r="D65" s="123">
        <f>IF(CSF!$B9&gt;0,CSF!$B9,CSF!$C9)</f>
        <v>0</v>
      </c>
      <c r="E65" s="94" t="s">
        <v>273</v>
      </c>
      <c r="F65" s="123">
        <f>IF(EAA!F9&gt;0,EAA!F9,EAA!F9*-1)</f>
        <v>0</v>
      </c>
      <c r="G65" s="397">
        <f t="shared" si="5"/>
        <v>0</v>
      </c>
      <c r="H65" s="437"/>
      <c r="I65" s="438"/>
      <c r="J65" s="438"/>
      <c r="K65" s="438"/>
      <c r="L65" s="442"/>
      <c r="M65" s="157" t="s">
        <v>168</v>
      </c>
    </row>
    <row r="66" spans="1:13" ht="22.5" x14ac:dyDescent="0.2">
      <c r="A66" s="79"/>
      <c r="B66" s="167" t="s">
        <v>170</v>
      </c>
      <c r="C66" s="122" t="s">
        <v>288</v>
      </c>
      <c r="D66" s="123">
        <f>IF(CSF!$B10&gt;0,CSF!$B10,CSF!$C10)</f>
        <v>0</v>
      </c>
      <c r="E66" s="94" t="s">
        <v>273</v>
      </c>
      <c r="F66" s="123">
        <f>IF(EAA!F10&gt;0,EAA!F10,EAA!F10*-1)</f>
        <v>0</v>
      </c>
      <c r="G66" s="397">
        <f t="shared" si="5"/>
        <v>0</v>
      </c>
      <c r="H66" s="437"/>
      <c r="I66" s="438"/>
      <c r="J66" s="438"/>
      <c r="K66" s="438"/>
      <c r="L66" s="442"/>
      <c r="M66" s="157" t="s">
        <v>170</v>
      </c>
    </row>
    <row r="67" spans="1:13" x14ac:dyDescent="0.2">
      <c r="A67" s="79"/>
      <c r="B67" s="167" t="s">
        <v>172</v>
      </c>
      <c r="C67" s="122" t="s">
        <v>288</v>
      </c>
      <c r="D67" s="123">
        <f>IF(CSF!$B11&gt;0,CSF!$B11,CSF!$C11)</f>
        <v>0</v>
      </c>
      <c r="E67" s="94" t="s">
        <v>273</v>
      </c>
      <c r="F67" s="123">
        <f>IF(EAA!F11&gt;0,EAA!F11,EAA!F11*-1)</f>
        <v>0</v>
      </c>
      <c r="G67" s="397">
        <f t="shared" si="5"/>
        <v>0</v>
      </c>
      <c r="H67" s="437"/>
      <c r="I67" s="438"/>
      <c r="J67" s="438"/>
      <c r="K67" s="438"/>
      <c r="L67" s="442"/>
      <c r="M67" s="157" t="s">
        <v>172</v>
      </c>
    </row>
    <row r="68" spans="1:13" x14ac:dyDescent="0.2">
      <c r="A68" s="79"/>
      <c r="B68" s="167" t="s">
        <v>178</v>
      </c>
      <c r="C68" s="122" t="s">
        <v>288</v>
      </c>
      <c r="D68" s="123">
        <f>IF(CSF!$B14&gt;0,CSF!$B14,CSF!$C14)</f>
        <v>0</v>
      </c>
      <c r="E68" s="94" t="s">
        <v>273</v>
      </c>
      <c r="F68" s="123">
        <f>IF(EAA!F13&gt;0,EAA!F13,EAA!F13*-1)</f>
        <v>0</v>
      </c>
      <c r="G68" s="397">
        <f t="shared" si="5"/>
        <v>0</v>
      </c>
      <c r="H68" s="437"/>
      <c r="I68" s="438"/>
      <c r="J68" s="438"/>
      <c r="K68" s="438"/>
      <c r="L68" s="442"/>
      <c r="M68" s="157" t="s">
        <v>178</v>
      </c>
    </row>
    <row r="69" spans="1:13" ht="22.5" x14ac:dyDescent="0.2">
      <c r="A69" s="79"/>
      <c r="B69" s="167" t="s">
        <v>180</v>
      </c>
      <c r="C69" s="122" t="s">
        <v>288</v>
      </c>
      <c r="D69" s="123">
        <f>IF(CSF!$B15&gt;0,CSF!$B15,CSF!$C15)</f>
        <v>0</v>
      </c>
      <c r="E69" s="94" t="s">
        <v>273</v>
      </c>
      <c r="F69" s="123">
        <f>IF(EAA!F14&gt;0,EAA!F14,EAA!F14*-1)</f>
        <v>0</v>
      </c>
      <c r="G69" s="397">
        <f t="shared" si="5"/>
        <v>0</v>
      </c>
      <c r="H69" s="437"/>
      <c r="I69" s="438"/>
      <c r="J69" s="438"/>
      <c r="K69" s="438"/>
      <c r="L69" s="442"/>
      <c r="M69" s="157" t="s">
        <v>180</v>
      </c>
    </row>
    <row r="70" spans="1:13" ht="22.5" x14ac:dyDescent="0.2">
      <c r="A70" s="79"/>
      <c r="B70" s="167" t="s">
        <v>182</v>
      </c>
      <c r="C70" s="122" t="s">
        <v>288</v>
      </c>
      <c r="D70" s="123">
        <f>IF(CSF!$B16&gt;0,CSF!$B16,CSF!$C16)</f>
        <v>0</v>
      </c>
      <c r="E70" s="94" t="s">
        <v>273</v>
      </c>
      <c r="F70" s="123">
        <f>IF(EAA!F15&gt;0,EAA!F15,EAA!F15*-1)</f>
        <v>0</v>
      </c>
      <c r="G70" s="397">
        <f t="shared" si="5"/>
        <v>0</v>
      </c>
      <c r="H70" s="437"/>
      <c r="I70" s="438"/>
      <c r="J70" s="438"/>
      <c r="K70" s="438"/>
      <c r="L70" s="442"/>
      <c r="M70" s="157" t="s">
        <v>182</v>
      </c>
    </row>
    <row r="71" spans="1:13" x14ac:dyDescent="0.2">
      <c r="A71" s="79"/>
      <c r="B71" s="167" t="s">
        <v>184</v>
      </c>
      <c r="C71" s="122" t="s">
        <v>288</v>
      </c>
      <c r="D71" s="123">
        <f>IF(CSF!$B17&gt;0,CSF!$B17,CSF!$C17)</f>
        <v>0</v>
      </c>
      <c r="E71" s="94" t="s">
        <v>273</v>
      </c>
      <c r="F71" s="123">
        <f>IF(EAA!F16&gt;0,EAA!F16,EAA!F16*-1)</f>
        <v>70350</v>
      </c>
      <c r="G71" s="397">
        <f t="shared" si="5"/>
        <v>-70350</v>
      </c>
      <c r="H71" s="437"/>
      <c r="I71" s="438"/>
      <c r="J71" s="438"/>
      <c r="K71" s="438"/>
      <c r="L71" s="442"/>
      <c r="M71" s="157" t="s">
        <v>184</v>
      </c>
    </row>
    <row r="72" spans="1:13" x14ac:dyDescent="0.2">
      <c r="A72" s="79"/>
      <c r="B72" s="167" t="s">
        <v>186</v>
      </c>
      <c r="C72" s="122" t="s">
        <v>288</v>
      </c>
      <c r="D72" s="123">
        <f>IF(CSF!$B18&gt;0,CSF!$B18,CSF!$C18)</f>
        <v>0</v>
      </c>
      <c r="E72" s="94" t="s">
        <v>273</v>
      </c>
      <c r="F72" s="123">
        <f>IF(EAA!F17&gt;0,EAA!F17,EAA!F17*-1)</f>
        <v>0</v>
      </c>
      <c r="G72" s="397">
        <f t="shared" si="5"/>
        <v>0</v>
      </c>
      <c r="H72" s="437"/>
      <c r="I72" s="438"/>
      <c r="J72" s="438"/>
      <c r="K72" s="438"/>
      <c r="L72" s="442"/>
      <c r="M72" s="157" t="s">
        <v>186</v>
      </c>
    </row>
    <row r="73" spans="1:13" ht="22.5" x14ac:dyDescent="0.2">
      <c r="A73" s="79"/>
      <c r="B73" s="167" t="s">
        <v>188</v>
      </c>
      <c r="C73" s="122" t="s">
        <v>288</v>
      </c>
      <c r="D73" s="123">
        <f>IF(CSF!$B19&gt;0,CSF!$B19,CSF!$C19)</f>
        <v>0</v>
      </c>
      <c r="E73" s="94" t="s">
        <v>273</v>
      </c>
      <c r="F73" s="123">
        <f>IF(EAA!F18&gt;0,EAA!F18,EAA!F18*-1)</f>
        <v>67405.029999999912</v>
      </c>
      <c r="G73" s="397">
        <f t="shared" si="5"/>
        <v>-67405.03</v>
      </c>
      <c r="H73" s="437"/>
      <c r="I73" s="438"/>
      <c r="J73" s="438"/>
      <c r="K73" s="438"/>
      <c r="L73" s="442"/>
      <c r="M73" s="157" t="s">
        <v>188</v>
      </c>
    </row>
    <row r="74" spans="1:13" x14ac:dyDescent="0.2">
      <c r="A74" s="79"/>
      <c r="B74" s="167" t="s">
        <v>190</v>
      </c>
      <c r="C74" s="122" t="s">
        <v>288</v>
      </c>
      <c r="D74" s="123">
        <f>IF(CSF!$B20&gt;0,CSF!$B20,CSF!$C20)</f>
        <v>0</v>
      </c>
      <c r="E74" s="94" t="s">
        <v>273</v>
      </c>
      <c r="F74" s="123">
        <f>IF(EAA!F19&gt;0,EAA!F19,EAA!F19*-1)</f>
        <v>0</v>
      </c>
      <c r="G74" s="397">
        <f t="shared" si="5"/>
        <v>0</v>
      </c>
      <c r="H74" s="437"/>
      <c r="I74" s="438"/>
      <c r="J74" s="438"/>
      <c r="K74" s="438"/>
      <c r="L74" s="442"/>
      <c r="M74" s="157" t="s">
        <v>190</v>
      </c>
    </row>
    <row r="75" spans="1:13" ht="22.5" x14ac:dyDescent="0.2">
      <c r="A75" s="79"/>
      <c r="B75" s="167" t="s">
        <v>192</v>
      </c>
      <c r="C75" s="122" t="s">
        <v>288</v>
      </c>
      <c r="D75" s="123">
        <f>IF(CSF!$B21&gt;0,CSF!$B21,CSF!$C21)</f>
        <v>0</v>
      </c>
      <c r="E75" s="94" t="s">
        <v>273</v>
      </c>
      <c r="F75" s="123">
        <f>IF(EAA!F20&gt;0,EAA!F20,EAA!F20*-1)</f>
        <v>0</v>
      </c>
      <c r="G75" s="397">
        <f t="shared" si="5"/>
        <v>0</v>
      </c>
      <c r="H75" s="437"/>
      <c r="I75" s="438"/>
      <c r="J75" s="438"/>
      <c r="K75" s="438"/>
      <c r="L75" s="442"/>
      <c r="M75" s="157" t="s">
        <v>192</v>
      </c>
    </row>
    <row r="76" spans="1:13" ht="12" thickBot="1" x14ac:dyDescent="0.25">
      <c r="A76" s="77"/>
      <c r="B76" s="188" t="s">
        <v>193</v>
      </c>
      <c r="C76" s="117" t="s">
        <v>288</v>
      </c>
      <c r="D76" s="124">
        <f>IF(CSF!$B22&gt;0,CSF!$B22,CSF!$C22)</f>
        <v>0</v>
      </c>
      <c r="E76" s="109" t="s">
        <v>273</v>
      </c>
      <c r="F76" s="124">
        <f>IF(EAA!F21&gt;0,EAA!F21,EAA!F21*-1)</f>
        <v>0</v>
      </c>
      <c r="G76" s="398">
        <f t="shared" si="5"/>
        <v>0</v>
      </c>
      <c r="H76" s="437"/>
      <c r="I76" s="438"/>
      <c r="J76" s="438"/>
      <c r="K76" s="438"/>
      <c r="L76" s="442"/>
      <c r="M76" s="158" t="s">
        <v>193</v>
      </c>
    </row>
    <row r="77" spans="1:13" x14ac:dyDescent="0.2">
      <c r="A77" s="76" t="s">
        <v>78</v>
      </c>
      <c r="B77" s="172" t="s">
        <v>205</v>
      </c>
      <c r="C77" s="101" t="s">
        <v>288</v>
      </c>
      <c r="D77" s="119">
        <f>IF(CSF!$B53&gt;0,CSF!$B53,CSF!$C53)</f>
        <v>0</v>
      </c>
      <c r="E77" s="102" t="s">
        <v>286</v>
      </c>
      <c r="F77" s="133">
        <f>IF(VHP!D30&gt;0,VHP!D30,VHP!D30*-1)</f>
        <v>0</v>
      </c>
      <c r="G77" s="396">
        <f t="shared" ref="G77:G82" si="6">ROUND(D77-F77,2)</f>
        <v>0</v>
      </c>
      <c r="H77" s="437"/>
      <c r="I77" s="438"/>
      <c r="J77" s="438"/>
      <c r="K77" s="438"/>
      <c r="L77" s="442"/>
      <c r="M77" s="148" t="s">
        <v>205</v>
      </c>
    </row>
    <row r="78" spans="1:13" x14ac:dyDescent="0.2">
      <c r="A78" s="79"/>
      <c r="B78" s="165" t="s">
        <v>206</v>
      </c>
      <c r="C78" s="122" t="s">
        <v>288</v>
      </c>
      <c r="D78" s="123">
        <f>IF(CSF!$B54&gt;0,CSF!$B54,CSF!$C54)</f>
        <v>0</v>
      </c>
      <c r="E78" s="94" t="s">
        <v>286</v>
      </c>
      <c r="F78" s="133">
        <f>IF(VHP!D31&gt;0,VHP!D31,VHP!D31*-1)</f>
        <v>0</v>
      </c>
      <c r="G78" s="397">
        <f t="shared" si="6"/>
        <v>0</v>
      </c>
      <c r="H78" s="437"/>
      <c r="I78" s="438"/>
      <c r="J78" s="438"/>
      <c r="K78" s="438"/>
      <c r="L78" s="442"/>
      <c r="M78" s="136" t="s">
        <v>206</v>
      </c>
    </row>
    <row r="79" spans="1:13" ht="23.25" thickBot="1" x14ac:dyDescent="0.25">
      <c r="A79" s="77"/>
      <c r="B79" s="182" t="s">
        <v>207</v>
      </c>
      <c r="C79" s="117" t="s">
        <v>288</v>
      </c>
      <c r="D79" s="124">
        <f>IF(CSF!$B55&gt;0,CSF!$B55,CSF!$C55)</f>
        <v>0</v>
      </c>
      <c r="E79" s="109" t="s">
        <v>286</v>
      </c>
      <c r="F79" s="133">
        <f>IF(VHP!D32&gt;0,VHP!D32,VHP!D32*-1)</f>
        <v>0</v>
      </c>
      <c r="G79" s="398">
        <f t="shared" si="6"/>
        <v>0</v>
      </c>
      <c r="H79" s="437"/>
      <c r="I79" s="438"/>
      <c r="J79" s="438"/>
      <c r="K79" s="438"/>
      <c r="L79" s="442"/>
      <c r="M79" s="149" t="s">
        <v>207</v>
      </c>
    </row>
    <row r="80" spans="1:13" ht="12" thickBot="1" x14ac:dyDescent="0.25">
      <c r="A80" s="78" t="s">
        <v>81</v>
      </c>
      <c r="B80" s="171" t="s">
        <v>154</v>
      </c>
      <c r="C80" s="90" t="s">
        <v>288</v>
      </c>
      <c r="D80" s="118">
        <f>IF(CSF!$B51&gt;0,CSF!$B51,CSF!$C51)</f>
        <v>0</v>
      </c>
      <c r="E80" s="91" t="s">
        <v>286</v>
      </c>
      <c r="F80" s="118">
        <f>IF((VHP!D28+VHP!D29)&gt;0,VHP!D28+VHP!D29,(VHP!D28+VHP!D29)*-1)</f>
        <v>91384.040000000008</v>
      </c>
      <c r="G80" s="395">
        <f t="shared" si="6"/>
        <v>-91384.04</v>
      </c>
      <c r="H80" s="437"/>
      <c r="I80" s="438"/>
      <c r="J80" s="438"/>
      <c r="K80" s="438"/>
      <c r="L80" s="442"/>
      <c r="M80" s="137" t="s">
        <v>154</v>
      </c>
    </row>
    <row r="81" spans="1:13" ht="23.25" thickBot="1" x14ac:dyDescent="0.25">
      <c r="A81" s="78" t="s">
        <v>83</v>
      </c>
      <c r="B81" s="171" t="s">
        <v>243</v>
      </c>
      <c r="C81" s="90" t="s">
        <v>274</v>
      </c>
      <c r="D81" s="370">
        <f>IF(EFE!B61&gt;0,EFE!B61,EFE!B61*-1)</f>
        <v>234939.14</v>
      </c>
      <c r="E81" s="91" t="s">
        <v>288</v>
      </c>
      <c r="F81" s="118">
        <f>IF(CSF!$B5&gt;0,CSF!$B5,CSF!$C5)</f>
        <v>346352.06</v>
      </c>
      <c r="G81" s="395">
        <f t="shared" si="6"/>
        <v>-111412.92</v>
      </c>
      <c r="H81" s="443"/>
      <c r="I81" s="444"/>
      <c r="J81" s="444"/>
      <c r="K81" s="444"/>
      <c r="L81" s="445"/>
      <c r="M81" s="137" t="s">
        <v>243</v>
      </c>
    </row>
    <row r="82" spans="1:13" ht="23.25" thickBot="1" x14ac:dyDescent="0.25">
      <c r="A82" s="78" t="s">
        <v>86</v>
      </c>
      <c r="B82" s="171" t="s">
        <v>245</v>
      </c>
      <c r="C82" s="90" t="s">
        <v>274</v>
      </c>
      <c r="D82" s="370">
        <f>IF(EFE!B65&gt;0,EFE!B65,EFE!B65*-1)</f>
        <v>792607.9</v>
      </c>
      <c r="E82" s="91" t="s">
        <v>272</v>
      </c>
      <c r="F82" s="118">
        <f>IF(ESF!B5&gt;0,ESF!B5,ESF!B5*-1)</f>
        <v>792607.9</v>
      </c>
      <c r="G82" s="395">
        <f t="shared" si="6"/>
        <v>0</v>
      </c>
      <c r="H82" s="90" t="s">
        <v>274</v>
      </c>
      <c r="I82" s="381">
        <f>IF(EFE!C65&gt;0,EFE!C65,EFE!C65*-1)</f>
        <v>446255.84</v>
      </c>
      <c r="J82" s="91" t="s">
        <v>272</v>
      </c>
      <c r="K82" s="381">
        <f>IF(ESF!C5&gt;0,ESF!C5,ESF!C5*-1)</f>
        <v>446255.84</v>
      </c>
      <c r="L82" s="389">
        <f t="shared" ref="L82:L99" si="7">ROUND(I82-K82,2)</f>
        <v>0</v>
      </c>
      <c r="M82" s="137" t="s">
        <v>245</v>
      </c>
    </row>
    <row r="83" spans="1:13" ht="23.25" thickBot="1" x14ac:dyDescent="0.25">
      <c r="A83" s="78" t="s">
        <v>89</v>
      </c>
      <c r="B83" s="171" t="s">
        <v>244</v>
      </c>
      <c r="C83" s="132" t="s">
        <v>274</v>
      </c>
      <c r="D83" s="370">
        <f>IF(EFE!B63&gt;0,EFE!B63,EFE!B63*-1)</f>
        <v>446255.84</v>
      </c>
      <c r="E83" s="446"/>
      <c r="F83" s="447"/>
      <c r="G83" s="447"/>
      <c r="H83" s="447"/>
      <c r="I83" s="448"/>
      <c r="J83" s="91" t="s">
        <v>272</v>
      </c>
      <c r="K83" s="409">
        <f>IF(ESF!C5&gt;0,ESF!C5,ESF!C5*-1)</f>
        <v>446255.84</v>
      </c>
      <c r="L83" s="389">
        <f>ROUND(D83-K83,2)</f>
        <v>0</v>
      </c>
      <c r="M83" s="137" t="s">
        <v>244</v>
      </c>
    </row>
    <row r="84" spans="1:13" x14ac:dyDescent="0.2">
      <c r="A84" s="76" t="s">
        <v>91</v>
      </c>
      <c r="B84" s="189" t="s">
        <v>160</v>
      </c>
      <c r="C84" s="101" t="s">
        <v>273</v>
      </c>
      <c r="D84" s="377">
        <f>IF(EAA!E5&gt;0,EAA!E5,EAA!E5*-1)</f>
        <v>792607.90000000037</v>
      </c>
      <c r="E84" s="102" t="s">
        <v>272</v>
      </c>
      <c r="F84" s="197">
        <f>IF(ESF!B5&gt;0,ESF!B5,ESF!B5*-1)</f>
        <v>792607.9</v>
      </c>
      <c r="G84" s="396">
        <f t="shared" ref="G84:G99" si="8">ROUND(D84-F84,2)</f>
        <v>0</v>
      </c>
      <c r="H84" s="101" t="s">
        <v>273</v>
      </c>
      <c r="I84" s="375">
        <f>IF(EAA!B5&gt;0,EAA!B5,EAA!B5*-1)</f>
        <v>446255.84</v>
      </c>
      <c r="J84" s="102" t="s">
        <v>272</v>
      </c>
      <c r="K84" s="399">
        <f>IF(ESF!C5&gt;0,ESF!C5,ESF!C5*-1)</f>
        <v>446255.84</v>
      </c>
      <c r="L84" s="390">
        <f t="shared" si="7"/>
        <v>0</v>
      </c>
      <c r="M84" s="159" t="s">
        <v>160</v>
      </c>
    </row>
    <row r="85" spans="1:13" x14ac:dyDescent="0.2">
      <c r="A85" s="79"/>
      <c r="B85" s="168" t="s">
        <v>162</v>
      </c>
      <c r="C85" s="122" t="s">
        <v>273</v>
      </c>
      <c r="D85" s="378">
        <f>IF(EAA!E6&gt;0,EAA!E6,EAA!E6*-1)</f>
        <v>79084.730000000447</v>
      </c>
      <c r="E85" s="94" t="s">
        <v>272</v>
      </c>
      <c r="F85" s="123">
        <f>IF(ESF!B6&gt;0,ESF!B6,ESF!B6*-1)</f>
        <v>79084.73</v>
      </c>
      <c r="G85" s="397">
        <f t="shared" si="8"/>
        <v>0</v>
      </c>
      <c r="H85" s="122" t="s">
        <v>273</v>
      </c>
      <c r="I85" s="384">
        <f>IF(EAA!B6&gt;0,EAA!B6,EAA!B6*-1)</f>
        <v>79084.73</v>
      </c>
      <c r="J85" s="94" t="s">
        <v>272</v>
      </c>
      <c r="K85" s="384">
        <f>IF(ESF!C6&gt;0,ESF!C6,ESF!C6*-1)</f>
        <v>79084.73</v>
      </c>
      <c r="L85" s="391">
        <f t="shared" si="7"/>
        <v>0</v>
      </c>
      <c r="M85" s="160" t="s">
        <v>162</v>
      </c>
    </row>
    <row r="86" spans="1:13" x14ac:dyDescent="0.2">
      <c r="A86" s="79"/>
      <c r="B86" s="168" t="s">
        <v>164</v>
      </c>
      <c r="C86" s="122" t="s">
        <v>273</v>
      </c>
      <c r="D86" s="378">
        <f>IF(EAA!E7&gt;0,EAA!E7,EAA!E7*-1)</f>
        <v>0</v>
      </c>
      <c r="E86" s="94" t="s">
        <v>272</v>
      </c>
      <c r="F86" s="123">
        <f>IF(ESF!B7&gt;0,ESF!B7,ESF!B7*-1)</f>
        <v>0</v>
      </c>
      <c r="G86" s="397">
        <f t="shared" si="8"/>
        <v>0</v>
      </c>
      <c r="H86" s="122" t="s">
        <v>273</v>
      </c>
      <c r="I86" s="384">
        <f>IF(EAA!B7&gt;0,EAA!B7,EAA!B7*-1)</f>
        <v>0</v>
      </c>
      <c r="J86" s="94" t="s">
        <v>272</v>
      </c>
      <c r="K86" s="384">
        <f>IF(ESF!C7&gt;0,ESF!C7,ESF!C7*-1)</f>
        <v>0</v>
      </c>
      <c r="L86" s="391">
        <f t="shared" si="7"/>
        <v>0</v>
      </c>
      <c r="M86" s="160" t="s">
        <v>164</v>
      </c>
    </row>
    <row r="87" spans="1:13" x14ac:dyDescent="0.2">
      <c r="A87" s="79"/>
      <c r="B87" s="168" t="s">
        <v>166</v>
      </c>
      <c r="C87" s="122" t="s">
        <v>273</v>
      </c>
      <c r="D87" s="378">
        <f>IF(EAA!E8&gt;0,EAA!E8,EAA!E8*-1)</f>
        <v>0</v>
      </c>
      <c r="E87" s="94" t="s">
        <v>272</v>
      </c>
      <c r="F87" s="123">
        <f>IF(ESF!B8&gt;0,ESF!B8,ESF!B8*-1)</f>
        <v>0</v>
      </c>
      <c r="G87" s="397">
        <f t="shared" si="8"/>
        <v>0</v>
      </c>
      <c r="H87" s="122" t="s">
        <v>273</v>
      </c>
      <c r="I87" s="384">
        <f>IF(EAA!B8&gt;0,EAA!B8,EAA!B8*-1)</f>
        <v>0</v>
      </c>
      <c r="J87" s="94" t="s">
        <v>272</v>
      </c>
      <c r="K87" s="384">
        <f>IF(ESF!C8&gt;0,ESF!C8,ESF!C8*-1)</f>
        <v>0</v>
      </c>
      <c r="L87" s="391">
        <f t="shared" si="7"/>
        <v>0</v>
      </c>
      <c r="M87" s="160" t="s">
        <v>166</v>
      </c>
    </row>
    <row r="88" spans="1:13" x14ac:dyDescent="0.2">
      <c r="A88" s="79"/>
      <c r="B88" s="168" t="s">
        <v>168</v>
      </c>
      <c r="C88" s="122" t="s">
        <v>273</v>
      </c>
      <c r="D88" s="378">
        <f>IF(EAA!E9&gt;0,EAA!E9,EAA!E9*-1)</f>
        <v>0</v>
      </c>
      <c r="E88" s="94" t="s">
        <v>272</v>
      </c>
      <c r="F88" s="123">
        <f>IF(ESF!B9&gt;0,ESF!B9,ESF!B9*-1)</f>
        <v>0</v>
      </c>
      <c r="G88" s="397">
        <f t="shared" si="8"/>
        <v>0</v>
      </c>
      <c r="H88" s="122" t="s">
        <v>273</v>
      </c>
      <c r="I88" s="384">
        <f>IF(EAA!B9&gt;0,EAA!B9,EAA!B9*-1)</f>
        <v>0</v>
      </c>
      <c r="J88" s="94" t="s">
        <v>272</v>
      </c>
      <c r="K88" s="384">
        <f>IF(ESF!C9&gt;0,ESF!C9,ESF!C9*-1)</f>
        <v>0</v>
      </c>
      <c r="L88" s="391">
        <f t="shared" si="7"/>
        <v>0</v>
      </c>
      <c r="M88" s="160" t="s">
        <v>168</v>
      </c>
    </row>
    <row r="89" spans="1:13" ht="22.5" x14ac:dyDescent="0.2">
      <c r="A89" s="79"/>
      <c r="B89" s="168" t="s">
        <v>170</v>
      </c>
      <c r="C89" s="122" t="s">
        <v>273</v>
      </c>
      <c r="D89" s="378">
        <f>IF(EAA!E10&gt;0,EAA!E10,EAA!E10*-1)</f>
        <v>0</v>
      </c>
      <c r="E89" s="94" t="s">
        <v>272</v>
      </c>
      <c r="F89" s="123">
        <f>IF(ESF!B10&gt;0,ESF!B10,ESF!B10*-1)</f>
        <v>0</v>
      </c>
      <c r="G89" s="397">
        <f t="shared" si="8"/>
        <v>0</v>
      </c>
      <c r="H89" s="122" t="s">
        <v>273</v>
      </c>
      <c r="I89" s="384">
        <f>IF(EAA!B10&gt;0,EAA!B10,EAA!B10*-1)</f>
        <v>0</v>
      </c>
      <c r="J89" s="94" t="s">
        <v>272</v>
      </c>
      <c r="K89" s="384">
        <f>IF(ESF!C10&gt;0,ESF!C10,ESF!C10*-1)</f>
        <v>0</v>
      </c>
      <c r="L89" s="391">
        <f t="shared" si="7"/>
        <v>0</v>
      </c>
      <c r="M89" s="160" t="s">
        <v>170</v>
      </c>
    </row>
    <row r="90" spans="1:13" x14ac:dyDescent="0.2">
      <c r="A90" s="79"/>
      <c r="B90" s="168" t="s">
        <v>172</v>
      </c>
      <c r="C90" s="122" t="s">
        <v>273</v>
      </c>
      <c r="D90" s="378">
        <f>IF(EAA!E11&gt;0,EAA!E11,EAA!E11*-1)</f>
        <v>0</v>
      </c>
      <c r="E90" s="94" t="s">
        <v>272</v>
      </c>
      <c r="F90" s="123">
        <f>IF(ESF!B11&gt;0,ESF!B11,ESF!B11*-1)</f>
        <v>0</v>
      </c>
      <c r="G90" s="397">
        <f t="shared" si="8"/>
        <v>0</v>
      </c>
      <c r="H90" s="122" t="s">
        <v>273</v>
      </c>
      <c r="I90" s="384">
        <f>IF(EAA!B11&gt;0,EAA!B11,EAA!B11*-1)</f>
        <v>0</v>
      </c>
      <c r="J90" s="94" t="s">
        <v>272</v>
      </c>
      <c r="K90" s="384">
        <f>IF(ESF!C11&gt;0,ESF!C11,ESF!C11*-1)</f>
        <v>0</v>
      </c>
      <c r="L90" s="391">
        <f t="shared" si="7"/>
        <v>0</v>
      </c>
      <c r="M90" s="160" t="s">
        <v>172</v>
      </c>
    </row>
    <row r="91" spans="1:13" x14ac:dyDescent="0.2">
      <c r="A91" s="79"/>
      <c r="B91" s="168" t="s">
        <v>178</v>
      </c>
      <c r="C91" s="122" t="s">
        <v>273</v>
      </c>
      <c r="D91" s="378">
        <f>IF(EAA!E13&gt;0,EAA!E13,EAA!E13*-1)</f>
        <v>0</v>
      </c>
      <c r="E91" s="94" t="s">
        <v>272</v>
      </c>
      <c r="F91" s="123">
        <f>IF(ESF!B16&gt;0,ESF!B16,ESF!B16*-1)</f>
        <v>0</v>
      </c>
      <c r="G91" s="397">
        <f t="shared" si="8"/>
        <v>0</v>
      </c>
      <c r="H91" s="122" t="s">
        <v>273</v>
      </c>
      <c r="I91" s="384">
        <f>IF(EAA!B13&gt;0,EAA!B13,EAA!B13*-1)</f>
        <v>0</v>
      </c>
      <c r="J91" s="94" t="s">
        <v>272</v>
      </c>
      <c r="K91" s="384">
        <f>IF(ESF!C16&gt;0,ESF!C16,ESF!C16*-1)</f>
        <v>0</v>
      </c>
      <c r="L91" s="391">
        <f t="shared" si="7"/>
        <v>0</v>
      </c>
      <c r="M91" s="160" t="s">
        <v>178</v>
      </c>
    </row>
    <row r="92" spans="1:13" ht="22.5" x14ac:dyDescent="0.2">
      <c r="A92" s="79"/>
      <c r="B92" s="168" t="s">
        <v>180</v>
      </c>
      <c r="C92" s="122" t="s">
        <v>273</v>
      </c>
      <c r="D92" s="378">
        <f>IF(EAA!E14&gt;0,EAA!E14,EAA!E14*-1)</f>
        <v>0</v>
      </c>
      <c r="E92" s="94" t="s">
        <v>272</v>
      </c>
      <c r="F92" s="123">
        <f>IF(ESF!B17&gt;0,ESF!B17,ESF!B17*-1)</f>
        <v>0</v>
      </c>
      <c r="G92" s="397">
        <f t="shared" si="8"/>
        <v>0</v>
      </c>
      <c r="H92" s="122" t="s">
        <v>273</v>
      </c>
      <c r="I92" s="384">
        <f>IF(EAA!B14&gt;0,EAA!B14,EAA!B14*-1)</f>
        <v>0</v>
      </c>
      <c r="J92" s="94" t="s">
        <v>272</v>
      </c>
      <c r="K92" s="384">
        <f>IF(ESF!C17&gt;0,ESF!C17,ESF!C17*-1)</f>
        <v>0</v>
      </c>
      <c r="L92" s="391">
        <f t="shared" si="7"/>
        <v>0</v>
      </c>
      <c r="M92" s="160" t="s">
        <v>180</v>
      </c>
    </row>
    <row r="93" spans="1:13" ht="22.5" x14ac:dyDescent="0.2">
      <c r="A93" s="79"/>
      <c r="B93" s="168" t="s">
        <v>182</v>
      </c>
      <c r="C93" s="122" t="s">
        <v>273</v>
      </c>
      <c r="D93" s="378">
        <f>IF(EAA!E15&gt;0,EAA!E15,EAA!E15*-1)</f>
        <v>0</v>
      </c>
      <c r="E93" s="94" t="s">
        <v>272</v>
      </c>
      <c r="F93" s="123">
        <f>IF(ESF!B18&gt;0,ESF!B18,ESF!B18*-1)</f>
        <v>0</v>
      </c>
      <c r="G93" s="397">
        <f t="shared" si="8"/>
        <v>0</v>
      </c>
      <c r="H93" s="122" t="s">
        <v>273</v>
      </c>
      <c r="I93" s="384">
        <f>IF(EAA!B15&gt;0,EAA!B15,EAA!B15*-1)</f>
        <v>0</v>
      </c>
      <c r="J93" s="94" t="s">
        <v>272</v>
      </c>
      <c r="K93" s="384">
        <f>IF(ESF!C18&gt;0,ESF!C18,ESF!C18*-1)</f>
        <v>0</v>
      </c>
      <c r="L93" s="391">
        <f t="shared" si="7"/>
        <v>0</v>
      </c>
      <c r="M93" s="160" t="s">
        <v>182</v>
      </c>
    </row>
    <row r="94" spans="1:13" x14ac:dyDescent="0.2">
      <c r="A94" s="79"/>
      <c r="B94" s="168" t="s">
        <v>184</v>
      </c>
      <c r="C94" s="122" t="s">
        <v>273</v>
      </c>
      <c r="D94" s="378">
        <f>IF(EAA!E16&gt;0,EAA!E16,EAA!E16*-1)</f>
        <v>1270355.82</v>
      </c>
      <c r="E94" s="94" t="s">
        <v>272</v>
      </c>
      <c r="F94" s="123">
        <f>IF(ESF!B19&gt;0,ESF!B19,ESF!B19*-1)</f>
        <v>1270355.82</v>
      </c>
      <c r="G94" s="397">
        <f t="shared" si="8"/>
        <v>0</v>
      </c>
      <c r="H94" s="122" t="s">
        <v>273</v>
      </c>
      <c r="I94" s="384">
        <f>IF(EAA!B16&gt;0,EAA!B16,EAA!B16*-1)</f>
        <v>1200005.82</v>
      </c>
      <c r="J94" s="94" t="s">
        <v>272</v>
      </c>
      <c r="K94" s="384">
        <f>IF(ESF!C19&gt;0,ESF!C19,ESF!C19*-1)</f>
        <v>1200005.82</v>
      </c>
      <c r="L94" s="391">
        <f t="shared" si="7"/>
        <v>0</v>
      </c>
      <c r="M94" s="160" t="s">
        <v>184</v>
      </c>
    </row>
    <row r="95" spans="1:13" x14ac:dyDescent="0.2">
      <c r="A95" s="79"/>
      <c r="B95" s="168" t="s">
        <v>186</v>
      </c>
      <c r="C95" s="122" t="s">
        <v>273</v>
      </c>
      <c r="D95" s="378">
        <f>IF(EAA!E17&gt;0,EAA!E17,EAA!E17*-1)</f>
        <v>45644.45</v>
      </c>
      <c r="E95" s="94" t="s">
        <v>272</v>
      </c>
      <c r="F95" s="123">
        <f>IF(ESF!B20&gt;0,ESF!B20,ESF!B20*-1)</f>
        <v>45644.45</v>
      </c>
      <c r="G95" s="397">
        <f t="shared" si="8"/>
        <v>0</v>
      </c>
      <c r="H95" s="122" t="s">
        <v>273</v>
      </c>
      <c r="I95" s="384">
        <f>IF(EAA!B17&gt;0,EAA!B17,EAA!B17*-1)</f>
        <v>45644.45</v>
      </c>
      <c r="J95" s="94" t="s">
        <v>272</v>
      </c>
      <c r="K95" s="384">
        <f>IF(ESF!C20&gt;0,ESF!C20,ESF!C20*-1)</f>
        <v>45644.45</v>
      </c>
      <c r="L95" s="391">
        <f t="shared" si="7"/>
        <v>0</v>
      </c>
      <c r="M95" s="160" t="s">
        <v>186</v>
      </c>
    </row>
    <row r="96" spans="1:13" ht="22.5" x14ac:dyDescent="0.2">
      <c r="A96" s="79"/>
      <c r="B96" s="168" t="s">
        <v>188</v>
      </c>
      <c r="C96" s="122" t="s">
        <v>273</v>
      </c>
      <c r="D96" s="378">
        <f>IF(EAA!E18&gt;0,EAA!E18,EAA!E18*-1)</f>
        <v>1053626.94</v>
      </c>
      <c r="E96" s="94" t="s">
        <v>272</v>
      </c>
      <c r="F96" s="123">
        <f>IF(ESF!B21&gt;0,ESF!B21,ESF!B21*-1)</f>
        <v>1053626.94</v>
      </c>
      <c r="G96" s="397">
        <f t="shared" si="8"/>
        <v>0</v>
      </c>
      <c r="H96" s="122" t="s">
        <v>273</v>
      </c>
      <c r="I96" s="384">
        <f>IF(EAA!B18&gt;0,EAA!B18,EAA!B18*-1)</f>
        <v>986221.91</v>
      </c>
      <c r="J96" s="94" t="s">
        <v>272</v>
      </c>
      <c r="K96" s="384">
        <f>IF(ESF!C21&gt;0,ESF!C21,ESF!C21*-1)</f>
        <v>986221.91</v>
      </c>
      <c r="L96" s="391">
        <f t="shared" si="7"/>
        <v>0</v>
      </c>
      <c r="M96" s="160" t="s">
        <v>188</v>
      </c>
    </row>
    <row r="97" spans="1:13" x14ac:dyDescent="0.2">
      <c r="A97" s="79"/>
      <c r="B97" s="168" t="s">
        <v>190</v>
      </c>
      <c r="C97" s="122" t="s">
        <v>273</v>
      </c>
      <c r="D97" s="378">
        <f>IF(EAA!E19&gt;0,EAA!E19,EAA!E19*-1)</f>
        <v>0</v>
      </c>
      <c r="E97" s="94" t="s">
        <v>272</v>
      </c>
      <c r="F97" s="123">
        <f>IF(ESF!B22&gt;0,ESF!B22,ESF!B22*-1)</f>
        <v>0</v>
      </c>
      <c r="G97" s="397">
        <f t="shared" si="8"/>
        <v>0</v>
      </c>
      <c r="H97" s="122" t="s">
        <v>273</v>
      </c>
      <c r="I97" s="384">
        <f>IF(EAA!B19&gt;0,EAA!B19,EAA!B19*-1)</f>
        <v>0</v>
      </c>
      <c r="J97" s="94" t="s">
        <v>272</v>
      </c>
      <c r="K97" s="384">
        <f>IF(ESF!C22&gt;0,ESF!C22,ESF!C22*-1)</f>
        <v>0</v>
      </c>
      <c r="L97" s="391">
        <f t="shared" si="7"/>
        <v>0</v>
      </c>
      <c r="M97" s="160" t="s">
        <v>190</v>
      </c>
    </row>
    <row r="98" spans="1:13" ht="22.5" x14ac:dyDescent="0.2">
      <c r="A98" s="79"/>
      <c r="B98" s="168" t="s">
        <v>192</v>
      </c>
      <c r="C98" s="122" t="s">
        <v>273</v>
      </c>
      <c r="D98" s="378">
        <f>IF(EAA!E20&gt;0,EAA!E20,EAA!E20*-1)</f>
        <v>0</v>
      </c>
      <c r="E98" s="94" t="s">
        <v>272</v>
      </c>
      <c r="F98" s="123">
        <f>IF(ESF!B23&gt;0,ESF!B23,ESF!B23*-1)</f>
        <v>0</v>
      </c>
      <c r="G98" s="397">
        <f t="shared" si="8"/>
        <v>0</v>
      </c>
      <c r="H98" s="122" t="s">
        <v>273</v>
      </c>
      <c r="I98" s="384">
        <f>IF(EAA!B20&gt;0,EAA!B20,EAA!B20*-1)</f>
        <v>0</v>
      </c>
      <c r="J98" s="94" t="s">
        <v>272</v>
      </c>
      <c r="K98" s="384">
        <f>IF(ESF!C23&gt;0,ESF!C23,ESF!C23*-1)</f>
        <v>0</v>
      </c>
      <c r="L98" s="391">
        <f t="shared" si="7"/>
        <v>0</v>
      </c>
      <c r="M98" s="160" t="s">
        <v>192</v>
      </c>
    </row>
    <row r="99" spans="1:13" ht="12" thickBot="1" x14ac:dyDescent="0.25">
      <c r="A99" s="77"/>
      <c r="B99" s="190" t="s">
        <v>193</v>
      </c>
      <c r="C99" s="117" t="s">
        <v>273</v>
      </c>
      <c r="D99" s="379">
        <f>IF(EAA!E21&gt;0,EAA!E21,EAA!E21*-1)</f>
        <v>0</v>
      </c>
      <c r="E99" s="109" t="s">
        <v>272</v>
      </c>
      <c r="F99" s="124">
        <f>IF(ESF!B24&gt;0,ESF!B24,ESF!B24*-1)</f>
        <v>0</v>
      </c>
      <c r="G99" s="398">
        <f t="shared" si="8"/>
        <v>0</v>
      </c>
      <c r="H99" s="117" t="s">
        <v>273</v>
      </c>
      <c r="I99" s="385">
        <f>IF(EAA!B21&gt;0,EAA!B21,EAA!B21*-1)</f>
        <v>0</v>
      </c>
      <c r="J99" s="109" t="s">
        <v>272</v>
      </c>
      <c r="K99" s="385">
        <f>IF(ESF!C24&gt;0,ESF!C24,ESF!C24*-1)</f>
        <v>0</v>
      </c>
      <c r="L99" s="392">
        <f t="shared" si="7"/>
        <v>0</v>
      </c>
      <c r="M99" s="161" t="s">
        <v>193</v>
      </c>
    </row>
    <row r="100" spans="1:13" x14ac:dyDescent="0.2">
      <c r="A100" s="68" t="s">
        <v>94</v>
      </c>
      <c r="B100" s="169" t="s">
        <v>160</v>
      </c>
      <c r="C100" s="130" t="s">
        <v>273</v>
      </c>
      <c r="D100" s="401">
        <f>IF(EAA!F5&gt;0,EAA!F5,EAA!F5*-1)</f>
        <v>346352.06000000035</v>
      </c>
      <c r="E100" s="131" t="s">
        <v>288</v>
      </c>
      <c r="F100" s="133">
        <f>IF(CSF!$B5&gt;0,CSF!$B5,CSF!$C5)</f>
        <v>346352.06</v>
      </c>
      <c r="G100" s="408">
        <f>ROUND(D100-F100,2)</f>
        <v>0</v>
      </c>
      <c r="H100" s="437"/>
      <c r="I100" s="438"/>
      <c r="J100" s="438"/>
      <c r="K100" s="134"/>
      <c r="L100" s="135"/>
      <c r="M100" s="162" t="s">
        <v>160</v>
      </c>
    </row>
    <row r="101" spans="1:13" x14ac:dyDescent="0.2">
      <c r="A101" s="67"/>
      <c r="B101" s="169" t="s">
        <v>162</v>
      </c>
      <c r="C101" s="122" t="s">
        <v>273</v>
      </c>
      <c r="D101" s="401">
        <f>IF(EAA!F6&gt;0,EAA!F6,EAA!F6*-1)</f>
        <v>4.5110937207937241E-10</v>
      </c>
      <c r="E101" s="94" t="s">
        <v>288</v>
      </c>
      <c r="F101" s="123">
        <f>IF(CSF!$B6&gt;0,CSF!$B6,CSF!$C6)</f>
        <v>0</v>
      </c>
      <c r="G101" s="397">
        <f>ROUND(D101-F101,2)</f>
        <v>0</v>
      </c>
      <c r="H101" s="437"/>
      <c r="I101" s="438"/>
      <c r="J101" s="438"/>
      <c r="K101" s="134"/>
      <c r="L101" s="135"/>
      <c r="M101" s="162" t="s">
        <v>162</v>
      </c>
    </row>
    <row r="102" spans="1:13" x14ac:dyDescent="0.2">
      <c r="A102" s="67"/>
      <c r="B102" s="169" t="s">
        <v>164</v>
      </c>
      <c r="C102" s="122" t="s">
        <v>273</v>
      </c>
      <c r="D102" s="401">
        <f>IF(EAA!F7&gt;0,EAA!F7,EAA!F7*-1)</f>
        <v>0</v>
      </c>
      <c r="E102" s="94" t="s">
        <v>288</v>
      </c>
      <c r="F102" s="123">
        <f>IF(CSF!$B7&gt;0,CSF!$B7,CSF!$C7)</f>
        <v>0</v>
      </c>
      <c r="G102" s="397">
        <f t="shared" ref="G102:G115" si="9">ROUND(D102-F102,2)</f>
        <v>0</v>
      </c>
      <c r="H102" s="437"/>
      <c r="I102" s="438"/>
      <c r="J102" s="438"/>
      <c r="K102" s="134"/>
      <c r="L102" s="135"/>
      <c r="M102" s="162" t="s">
        <v>164</v>
      </c>
    </row>
    <row r="103" spans="1:13" x14ac:dyDescent="0.2">
      <c r="A103" s="67"/>
      <c r="B103" s="169" t="s">
        <v>166</v>
      </c>
      <c r="C103" s="122" t="s">
        <v>273</v>
      </c>
      <c r="D103" s="401">
        <f>IF(EAA!F8&gt;0,EAA!F8,EAA!F8*-1)</f>
        <v>0</v>
      </c>
      <c r="E103" s="94" t="s">
        <v>288</v>
      </c>
      <c r="F103" s="123">
        <f>IF(CSF!$B8&gt;0,CSF!$B8,CSF!$C8)</f>
        <v>0</v>
      </c>
      <c r="G103" s="397">
        <f t="shared" si="9"/>
        <v>0</v>
      </c>
      <c r="H103" s="437"/>
      <c r="I103" s="438"/>
      <c r="J103" s="438"/>
      <c r="K103" s="134"/>
      <c r="L103" s="135"/>
      <c r="M103" s="162" t="s">
        <v>166</v>
      </c>
    </row>
    <row r="104" spans="1:13" x14ac:dyDescent="0.2">
      <c r="A104" s="67"/>
      <c r="B104" s="169" t="s">
        <v>168</v>
      </c>
      <c r="C104" s="122" t="s">
        <v>273</v>
      </c>
      <c r="D104" s="401">
        <f>IF(EAA!F9&gt;0,EAA!F9,EAA!F9*-1)</f>
        <v>0</v>
      </c>
      <c r="E104" s="94" t="s">
        <v>288</v>
      </c>
      <c r="F104" s="123">
        <f>IF(CSF!$B9&gt;0,CSF!$B9,CSF!$C9)</f>
        <v>0</v>
      </c>
      <c r="G104" s="397">
        <f t="shared" si="9"/>
        <v>0</v>
      </c>
      <c r="H104" s="437"/>
      <c r="I104" s="438"/>
      <c r="J104" s="438"/>
      <c r="K104" s="134"/>
      <c r="L104" s="135"/>
      <c r="M104" s="162" t="s">
        <v>168</v>
      </c>
    </row>
    <row r="105" spans="1:13" ht="22.5" x14ac:dyDescent="0.2">
      <c r="A105" s="67"/>
      <c r="B105" s="169" t="s">
        <v>170</v>
      </c>
      <c r="C105" s="122" t="s">
        <v>273</v>
      </c>
      <c r="D105" s="401">
        <f>IF(EAA!F10&gt;0,EAA!F10,EAA!F10*-1)</f>
        <v>0</v>
      </c>
      <c r="E105" s="94" t="s">
        <v>288</v>
      </c>
      <c r="F105" s="123">
        <f>IF(CSF!$B10&gt;0,CSF!$B10,CSF!$C10)</f>
        <v>0</v>
      </c>
      <c r="G105" s="397">
        <f t="shared" si="9"/>
        <v>0</v>
      </c>
      <c r="H105" s="437"/>
      <c r="I105" s="438"/>
      <c r="J105" s="438"/>
      <c r="K105" s="134"/>
      <c r="L105" s="135"/>
      <c r="M105" s="162" t="s">
        <v>170</v>
      </c>
    </row>
    <row r="106" spans="1:13" x14ac:dyDescent="0.2">
      <c r="A106" s="67"/>
      <c r="B106" s="169" t="s">
        <v>172</v>
      </c>
      <c r="C106" s="122" t="s">
        <v>273</v>
      </c>
      <c r="D106" s="401">
        <f>IF(EAA!F11&gt;0,EAA!F11,EAA!F11*-1)</f>
        <v>0</v>
      </c>
      <c r="E106" s="94" t="s">
        <v>288</v>
      </c>
      <c r="F106" s="123">
        <f>IF(CSF!$B11&gt;0,CSF!$B11,CSF!$C11)</f>
        <v>0</v>
      </c>
      <c r="G106" s="397">
        <f t="shared" si="9"/>
        <v>0</v>
      </c>
      <c r="H106" s="437"/>
      <c r="I106" s="438"/>
      <c r="J106" s="438"/>
      <c r="K106" s="134"/>
      <c r="L106" s="135"/>
      <c r="M106" s="162" t="s">
        <v>172</v>
      </c>
    </row>
    <row r="107" spans="1:13" x14ac:dyDescent="0.2">
      <c r="A107" s="67"/>
      <c r="B107" s="169" t="s">
        <v>178</v>
      </c>
      <c r="C107" s="122" t="s">
        <v>273</v>
      </c>
      <c r="D107" s="401">
        <f>IF(EAA!F13&gt;0,EAA!F13,EAA!F13*-1)</f>
        <v>0</v>
      </c>
      <c r="E107" s="94" t="s">
        <v>288</v>
      </c>
      <c r="F107" s="123">
        <f>IF(CSF!$B14&gt;0,CSF!$B14,CSF!$C14)</f>
        <v>0</v>
      </c>
      <c r="G107" s="397">
        <f t="shared" si="9"/>
        <v>0</v>
      </c>
      <c r="H107" s="437"/>
      <c r="I107" s="438"/>
      <c r="J107" s="438"/>
      <c r="K107" s="134"/>
      <c r="L107" s="135"/>
      <c r="M107" s="162" t="s">
        <v>178</v>
      </c>
    </row>
    <row r="108" spans="1:13" ht="22.5" x14ac:dyDescent="0.2">
      <c r="A108" s="67"/>
      <c r="B108" s="169" t="s">
        <v>180</v>
      </c>
      <c r="C108" s="122" t="s">
        <v>273</v>
      </c>
      <c r="D108" s="401">
        <f>IF(EAA!F14&gt;0,EAA!F14,EAA!F14*-1)</f>
        <v>0</v>
      </c>
      <c r="E108" s="94" t="s">
        <v>288</v>
      </c>
      <c r="F108" s="123">
        <f>IF(CSF!$B15&gt;0,CSF!$B15,CSF!$C15)</f>
        <v>0</v>
      </c>
      <c r="G108" s="397">
        <f t="shared" si="9"/>
        <v>0</v>
      </c>
      <c r="H108" s="437"/>
      <c r="I108" s="438"/>
      <c r="J108" s="438"/>
      <c r="K108" s="134"/>
      <c r="L108" s="135"/>
      <c r="M108" s="162" t="s">
        <v>180</v>
      </c>
    </row>
    <row r="109" spans="1:13" ht="22.5" x14ac:dyDescent="0.2">
      <c r="A109" s="67"/>
      <c r="B109" s="169" t="s">
        <v>182</v>
      </c>
      <c r="C109" s="122" t="s">
        <v>273</v>
      </c>
      <c r="D109" s="401">
        <f>IF(EAA!F15&gt;0,EAA!F15,EAA!F15*-1)</f>
        <v>0</v>
      </c>
      <c r="E109" s="94" t="s">
        <v>288</v>
      </c>
      <c r="F109" s="123">
        <f>IF(CSF!$B16&gt;0,CSF!$B16,CSF!$C16)</f>
        <v>0</v>
      </c>
      <c r="G109" s="397">
        <f t="shared" si="9"/>
        <v>0</v>
      </c>
      <c r="H109" s="437"/>
      <c r="I109" s="438"/>
      <c r="J109" s="438"/>
      <c r="K109" s="134"/>
      <c r="L109" s="135"/>
      <c r="M109" s="162" t="s">
        <v>182</v>
      </c>
    </row>
    <row r="110" spans="1:13" x14ac:dyDescent="0.2">
      <c r="A110" s="67"/>
      <c r="B110" s="169" t="s">
        <v>184</v>
      </c>
      <c r="C110" s="122" t="s">
        <v>273</v>
      </c>
      <c r="D110" s="401">
        <f>IF(EAA!F16&gt;0,EAA!F16,EAA!F16*-1)</f>
        <v>70350</v>
      </c>
      <c r="E110" s="94" t="s">
        <v>288</v>
      </c>
      <c r="F110" s="123">
        <f>IF(CSF!$B17&gt;0,CSF!$B17,CSF!$C17)</f>
        <v>0</v>
      </c>
      <c r="G110" s="397">
        <f t="shared" si="9"/>
        <v>70350</v>
      </c>
      <c r="H110" s="437"/>
      <c r="I110" s="438"/>
      <c r="J110" s="438"/>
      <c r="K110" s="134"/>
      <c r="L110" s="135"/>
      <c r="M110" s="162" t="s">
        <v>184</v>
      </c>
    </row>
    <row r="111" spans="1:13" x14ac:dyDescent="0.2">
      <c r="A111" s="67"/>
      <c r="B111" s="169" t="s">
        <v>186</v>
      </c>
      <c r="C111" s="122" t="s">
        <v>273</v>
      </c>
      <c r="D111" s="401">
        <f>IF(EAA!F17&gt;0,EAA!F17,EAA!F17*-1)</f>
        <v>0</v>
      </c>
      <c r="E111" s="94" t="s">
        <v>288</v>
      </c>
      <c r="F111" s="123">
        <f>IF(CSF!$B18&gt;0,CSF!$B18,CSF!$C18)</f>
        <v>0</v>
      </c>
      <c r="G111" s="397">
        <f t="shared" si="9"/>
        <v>0</v>
      </c>
      <c r="H111" s="437"/>
      <c r="I111" s="438"/>
      <c r="J111" s="438"/>
      <c r="K111" s="134"/>
      <c r="L111" s="135"/>
      <c r="M111" s="162" t="s">
        <v>186</v>
      </c>
    </row>
    <row r="112" spans="1:13" ht="22.5" x14ac:dyDescent="0.2">
      <c r="A112" s="67"/>
      <c r="B112" s="169" t="s">
        <v>188</v>
      </c>
      <c r="C112" s="122" t="s">
        <v>273</v>
      </c>
      <c r="D112" s="401">
        <f>IF(EAA!F18&gt;0,EAA!F18,EAA!F18*-1)</f>
        <v>67405.029999999912</v>
      </c>
      <c r="E112" s="94" t="s">
        <v>288</v>
      </c>
      <c r="F112" s="123">
        <f>IF(CSF!$B19&gt;0,CSF!$B19,CSF!$C19)</f>
        <v>0</v>
      </c>
      <c r="G112" s="397">
        <f t="shared" si="9"/>
        <v>67405.03</v>
      </c>
      <c r="H112" s="437"/>
      <c r="I112" s="438"/>
      <c r="J112" s="438"/>
      <c r="K112" s="134"/>
      <c r="L112" s="135"/>
      <c r="M112" s="162" t="s">
        <v>188</v>
      </c>
    </row>
    <row r="113" spans="1:13" x14ac:dyDescent="0.2">
      <c r="A113" s="67"/>
      <c r="B113" s="169" t="s">
        <v>190</v>
      </c>
      <c r="C113" s="122" t="s">
        <v>273</v>
      </c>
      <c r="D113" s="401">
        <f>IF(EAA!F19&gt;0,EAA!F19,EAA!F19*-1)</f>
        <v>0</v>
      </c>
      <c r="E113" s="94" t="s">
        <v>288</v>
      </c>
      <c r="F113" s="123">
        <f>IF(CSF!$B20&gt;0,CSF!$B20,CSF!$C20)</f>
        <v>0</v>
      </c>
      <c r="G113" s="397">
        <f t="shared" si="9"/>
        <v>0</v>
      </c>
      <c r="H113" s="437"/>
      <c r="I113" s="438"/>
      <c r="J113" s="438"/>
      <c r="K113" s="134"/>
      <c r="L113" s="135"/>
      <c r="M113" s="162" t="s">
        <v>190</v>
      </c>
    </row>
    <row r="114" spans="1:13" ht="22.5" x14ac:dyDescent="0.2">
      <c r="A114" s="67"/>
      <c r="B114" s="169" t="s">
        <v>192</v>
      </c>
      <c r="C114" s="122" t="s">
        <v>273</v>
      </c>
      <c r="D114" s="401">
        <f>IF(EAA!F20&gt;0,EAA!F20,EAA!F20*-1)</f>
        <v>0</v>
      </c>
      <c r="E114" s="94" t="s">
        <v>288</v>
      </c>
      <c r="F114" s="123">
        <f>IF(CSF!$B21&gt;0,CSF!$B21,CSF!$C21)</f>
        <v>0</v>
      </c>
      <c r="G114" s="397">
        <f t="shared" si="9"/>
        <v>0</v>
      </c>
      <c r="H114" s="437"/>
      <c r="I114" s="438"/>
      <c r="J114" s="438"/>
      <c r="K114" s="134"/>
      <c r="L114" s="135"/>
      <c r="M114" s="162" t="s">
        <v>192</v>
      </c>
    </row>
    <row r="115" spans="1:13" ht="12" thickBot="1" x14ac:dyDescent="0.25">
      <c r="A115" s="67"/>
      <c r="B115" s="169" t="s">
        <v>193</v>
      </c>
      <c r="C115" s="125" t="s">
        <v>273</v>
      </c>
      <c r="D115" s="379">
        <f>IF(EAA!F21&gt;0,EAA!F21,EAA!F21*-1)</f>
        <v>0</v>
      </c>
      <c r="E115" s="126" t="s">
        <v>288</v>
      </c>
      <c r="F115" s="127">
        <f>IF(CSF!$B22&gt;0,CSF!$B22,CSF!$C22)</f>
        <v>0</v>
      </c>
      <c r="G115" s="398">
        <f t="shared" si="9"/>
        <v>0</v>
      </c>
      <c r="H115" s="437"/>
      <c r="I115" s="438"/>
      <c r="J115" s="438"/>
      <c r="K115" s="134"/>
      <c r="L115" s="198"/>
      <c r="M115" s="162" t="s">
        <v>193</v>
      </c>
    </row>
    <row r="116" spans="1:13" ht="12" thickBot="1" x14ac:dyDescent="0.25">
      <c r="A116" s="78" t="s">
        <v>97</v>
      </c>
      <c r="B116" s="170"/>
      <c r="C116" s="90" t="s">
        <v>287</v>
      </c>
      <c r="D116" s="370">
        <f>IF(ADP!E34&gt;0,ADP!E34,ADP!E34*-1)</f>
        <v>256997.5</v>
      </c>
      <c r="E116" s="91" t="s">
        <v>272</v>
      </c>
      <c r="F116" s="370">
        <f>IF(ESF!E26&gt;0,ESF!E26,ESF!E26*-1)</f>
        <v>256997.5</v>
      </c>
      <c r="G116" s="395">
        <f>ROUND(D116-F116,2)</f>
        <v>0</v>
      </c>
      <c r="H116" s="90" t="s">
        <v>287</v>
      </c>
      <c r="I116" s="381">
        <f>IF(ADP!D34&gt;0,ADP!D34,ADP!D34*-1)</f>
        <v>40962.410000000003</v>
      </c>
      <c r="J116" s="91" t="s">
        <v>272</v>
      </c>
      <c r="K116" s="381">
        <f>IF(ESF!F26&gt;0,ESF!F26,ESF!F26*-1)</f>
        <v>40962.410000000003</v>
      </c>
      <c r="L116" s="410">
        <f t="shared" ref="L116" si="10">ROUND(I116-K116,2)</f>
        <v>0</v>
      </c>
      <c r="M116" s="163"/>
    </row>
  </sheetData>
  <mergeCells count="38">
    <mergeCell ref="A5:A6"/>
    <mergeCell ref="M5:M6"/>
    <mergeCell ref="C5:E5"/>
    <mergeCell ref="G5:G6"/>
    <mergeCell ref="H5:J5"/>
    <mergeCell ref="L5:L6"/>
    <mergeCell ref="B5:B6"/>
    <mergeCell ref="C38:G42"/>
    <mergeCell ref="C32:G36"/>
    <mergeCell ref="H8:L8"/>
    <mergeCell ref="C9:E9"/>
    <mergeCell ref="C29:E29"/>
    <mergeCell ref="C56:E56"/>
    <mergeCell ref="C57:E57"/>
    <mergeCell ref="H45:L55"/>
    <mergeCell ref="H58:I59"/>
    <mergeCell ref="H44:J44"/>
    <mergeCell ref="H101:J101"/>
    <mergeCell ref="H102:J102"/>
    <mergeCell ref="H103:J103"/>
    <mergeCell ref="H60:L81"/>
    <mergeCell ref="E83:I83"/>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s>
  <dataValidations count="2">
    <dataValidation type="list" allowBlank="1" showInputMessage="1" showErrorMessage="1" sqref="L3">
      <formula1>"1,2,3,4"</formula1>
    </dataValidation>
    <dataValidation type="list" allowBlank="1" showInputMessage="1" showErrorMessage="1" sqref="L2">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9"/>
  <sheetViews>
    <sheetView showGridLines="0" topLeftCell="A16" workbookViewId="0">
      <selection activeCell="E7" sqref="E7"/>
    </sheetView>
  </sheetViews>
  <sheetFormatPr baseColWidth="10" defaultColWidth="11.42578125" defaultRowHeight="11.25" x14ac:dyDescent="0.2"/>
  <cols>
    <col min="1" max="1" width="0.85546875" style="3" customWidth="1"/>
    <col min="2" max="2" width="47.85546875" style="3" customWidth="1"/>
    <col min="3" max="3" width="19.5703125" style="3" customWidth="1"/>
    <col min="4" max="4" width="18.5703125" style="3" customWidth="1"/>
    <col min="5" max="5" width="19.5703125" style="3" customWidth="1"/>
    <col min="6" max="16384" width="11.42578125" style="3"/>
  </cols>
  <sheetData>
    <row r="1" spans="1:5" ht="53.45" customHeight="1" x14ac:dyDescent="0.2">
      <c r="A1" s="498" t="s">
        <v>691</v>
      </c>
      <c r="B1" s="499"/>
      <c r="C1" s="499"/>
      <c r="D1" s="499"/>
      <c r="E1" s="500"/>
    </row>
    <row r="2" spans="1:5" x14ac:dyDescent="0.2">
      <c r="A2" s="351"/>
      <c r="B2" s="351"/>
      <c r="C2" s="351"/>
      <c r="D2" s="351"/>
      <c r="E2" s="351"/>
    </row>
    <row r="3" spans="1:5" ht="15" customHeight="1" x14ac:dyDescent="0.2">
      <c r="A3" s="517" t="s">
        <v>100</v>
      </c>
      <c r="B3" s="517"/>
      <c r="C3" s="223" t="s">
        <v>641</v>
      </c>
      <c r="D3" s="223" t="s">
        <v>334</v>
      </c>
      <c r="E3" s="223" t="s">
        <v>642</v>
      </c>
    </row>
    <row r="4" spans="1:5" x14ac:dyDescent="0.2">
      <c r="A4" s="352"/>
      <c r="B4" s="353"/>
      <c r="C4" s="354"/>
      <c r="D4" s="354"/>
      <c r="E4" s="354"/>
    </row>
    <row r="5" spans="1:5" ht="12.95" customHeight="1" x14ac:dyDescent="0.2">
      <c r="A5" s="355" t="s">
        <v>643</v>
      </c>
      <c r="B5" s="356"/>
      <c r="C5" s="357">
        <f>C6+C7</f>
        <v>6888309.5800000001</v>
      </c>
      <c r="D5" s="357">
        <f>D6+D7</f>
        <v>7422101.3099999996</v>
      </c>
      <c r="E5" s="357">
        <f>E6+E7</f>
        <v>7422101.3099999996</v>
      </c>
    </row>
    <row r="6" spans="1:5" ht="12.95" customHeight="1" x14ac:dyDescent="0.2">
      <c r="A6" s="358"/>
      <c r="B6" s="359" t="s">
        <v>644</v>
      </c>
      <c r="C6" s="360"/>
      <c r="D6" s="360"/>
      <c r="E6" s="360"/>
    </row>
    <row r="7" spans="1:5" ht="12.95" customHeight="1" x14ac:dyDescent="0.2">
      <c r="A7" s="358"/>
      <c r="B7" s="359" t="s">
        <v>645</v>
      </c>
      <c r="C7" s="360">
        <v>6888309.5800000001</v>
      </c>
      <c r="D7" s="360">
        <v>7422101.3099999996</v>
      </c>
      <c r="E7" s="360">
        <v>7422101.3099999996</v>
      </c>
    </row>
    <row r="8" spans="1:5" x14ac:dyDescent="0.2">
      <c r="A8" s="358"/>
      <c r="B8" s="361"/>
      <c r="C8" s="360"/>
      <c r="D8" s="360"/>
      <c r="E8" s="360"/>
    </row>
    <row r="9" spans="1:5" ht="12.95" customHeight="1" x14ac:dyDescent="0.2">
      <c r="A9" s="355" t="s">
        <v>646</v>
      </c>
      <c r="B9" s="356"/>
      <c r="C9" s="357">
        <f>C10+C11</f>
        <v>6888309.5800000001</v>
      </c>
      <c r="D9" s="357">
        <f>D10+D11</f>
        <v>7381038.3899999997</v>
      </c>
      <c r="E9" s="357">
        <f>E10+E11</f>
        <v>7381038.3899999997</v>
      </c>
    </row>
    <row r="10" spans="1:5" ht="12.95" customHeight="1" x14ac:dyDescent="0.2">
      <c r="A10" s="358"/>
      <c r="B10" s="359" t="s">
        <v>647</v>
      </c>
      <c r="C10" s="360"/>
      <c r="D10" s="360"/>
      <c r="E10" s="360"/>
    </row>
    <row r="11" spans="1:5" ht="12.95" customHeight="1" x14ac:dyDescent="0.2">
      <c r="A11" s="358"/>
      <c r="B11" s="359" t="s">
        <v>648</v>
      </c>
      <c r="C11" s="360">
        <v>6888309.5800000001</v>
      </c>
      <c r="D11" s="360">
        <v>7381038.3899999997</v>
      </c>
      <c r="E11" s="360">
        <v>7381038.3899999997</v>
      </c>
    </row>
    <row r="12" spans="1:5" x14ac:dyDescent="0.2">
      <c r="A12" s="358"/>
      <c r="B12" s="361"/>
      <c r="C12" s="360"/>
      <c r="D12" s="360"/>
      <c r="E12" s="360"/>
    </row>
    <row r="13" spans="1:5" ht="12.95" customHeight="1" x14ac:dyDescent="0.2">
      <c r="A13" s="355" t="s">
        <v>649</v>
      </c>
      <c r="B13" s="356"/>
      <c r="C13" s="357">
        <f>C5-C9</f>
        <v>0</v>
      </c>
      <c r="D13" s="357">
        <f>D5-D9</f>
        <v>41062.919999999925</v>
      </c>
      <c r="E13" s="357">
        <f>E5-E9</f>
        <v>41062.919999999925</v>
      </c>
    </row>
    <row r="14" spans="1:5" x14ac:dyDescent="0.2">
      <c r="A14" s="362"/>
      <c r="B14" s="363"/>
      <c r="C14" s="364"/>
      <c r="D14" s="364"/>
      <c r="E14" s="364"/>
    </row>
    <row r="15" spans="1:5" ht="15" customHeight="1" x14ac:dyDescent="0.2">
      <c r="A15" s="517" t="s">
        <v>100</v>
      </c>
      <c r="B15" s="517"/>
      <c r="C15" s="223" t="s">
        <v>641</v>
      </c>
      <c r="D15" s="223" t="s">
        <v>334</v>
      </c>
      <c r="E15" s="223" t="s">
        <v>642</v>
      </c>
    </row>
    <row r="16" spans="1:5" x14ac:dyDescent="0.2">
      <c r="A16" s="358"/>
      <c r="B16" s="359"/>
      <c r="C16" s="365"/>
      <c r="D16" s="365"/>
      <c r="E16" s="365"/>
    </row>
    <row r="17" spans="1:5" ht="12.95" customHeight="1" x14ac:dyDescent="0.2">
      <c r="A17" s="355" t="s">
        <v>650</v>
      </c>
      <c r="B17" s="356"/>
      <c r="C17" s="357">
        <f>C13</f>
        <v>0</v>
      </c>
      <c r="D17" s="357">
        <f>D13</f>
        <v>41062.919999999925</v>
      </c>
      <c r="E17" s="357">
        <f>E13</f>
        <v>41062.919999999925</v>
      </c>
    </row>
    <row r="18" spans="1:5" x14ac:dyDescent="0.2">
      <c r="A18" s="358"/>
      <c r="B18" s="359"/>
      <c r="C18" s="357"/>
      <c r="D18" s="357"/>
      <c r="E18" s="357"/>
    </row>
    <row r="19" spans="1:5" ht="12.95" customHeight="1" x14ac:dyDescent="0.2">
      <c r="A19" s="355" t="s">
        <v>651</v>
      </c>
      <c r="B19" s="356"/>
      <c r="C19" s="360">
        <v>0</v>
      </c>
      <c r="D19" s="360">
        <v>0</v>
      </c>
      <c r="E19" s="360">
        <v>0</v>
      </c>
    </row>
    <row r="20" spans="1:5" x14ac:dyDescent="0.2">
      <c r="A20" s="358"/>
      <c r="B20" s="359"/>
      <c r="C20" s="360"/>
      <c r="D20" s="360"/>
      <c r="E20" s="360"/>
    </row>
    <row r="21" spans="1:5" ht="12.95" customHeight="1" x14ac:dyDescent="0.2">
      <c r="A21" s="355" t="s">
        <v>652</v>
      </c>
      <c r="B21" s="356"/>
      <c r="C21" s="357">
        <f>C17+C19</f>
        <v>0</v>
      </c>
      <c r="D21" s="357">
        <f>D17+D19</f>
        <v>41062.919999999925</v>
      </c>
      <c r="E21" s="357">
        <f>E17+E19</f>
        <v>41062.919999999925</v>
      </c>
    </row>
    <row r="22" spans="1:5" x14ac:dyDescent="0.2">
      <c r="A22" s="362"/>
      <c r="B22" s="363"/>
      <c r="C22" s="364"/>
      <c r="D22" s="364"/>
      <c r="E22" s="364"/>
    </row>
    <row r="23" spans="1:5" ht="15" customHeight="1" x14ac:dyDescent="0.2">
      <c r="A23" s="517" t="s">
        <v>100</v>
      </c>
      <c r="B23" s="517"/>
      <c r="C23" s="223" t="s">
        <v>641</v>
      </c>
      <c r="D23" s="223" t="s">
        <v>334</v>
      </c>
      <c r="E23" s="223" t="s">
        <v>642</v>
      </c>
    </row>
    <row r="24" spans="1:5" x14ac:dyDescent="0.2">
      <c r="A24" s="358"/>
      <c r="B24" s="359"/>
      <c r="C24" s="365"/>
      <c r="D24" s="365"/>
      <c r="E24" s="365"/>
    </row>
    <row r="25" spans="1:5" ht="12.95" customHeight="1" x14ac:dyDescent="0.2">
      <c r="A25" s="355" t="s">
        <v>653</v>
      </c>
      <c r="B25" s="356"/>
      <c r="C25" s="360"/>
      <c r="D25" s="360"/>
      <c r="E25" s="360"/>
    </row>
    <row r="26" spans="1:5" x14ac:dyDescent="0.2">
      <c r="A26" s="358"/>
      <c r="B26" s="359"/>
      <c r="C26" s="360"/>
      <c r="D26" s="360"/>
      <c r="E26" s="360"/>
    </row>
    <row r="27" spans="1:5" ht="12.95" customHeight="1" x14ac:dyDescent="0.2">
      <c r="A27" s="355" t="s">
        <v>654</v>
      </c>
      <c r="B27" s="356"/>
      <c r="C27" s="360"/>
      <c r="D27" s="360"/>
      <c r="E27" s="360"/>
    </row>
    <row r="28" spans="1:5" x14ac:dyDescent="0.2">
      <c r="A28" s="358"/>
      <c r="B28" s="359"/>
      <c r="C28" s="360"/>
      <c r="D28" s="360"/>
      <c r="E28" s="360"/>
    </row>
    <row r="29" spans="1:5" ht="12.95" customHeight="1" x14ac:dyDescent="0.2">
      <c r="A29" s="355" t="s">
        <v>655</v>
      </c>
      <c r="B29" s="356"/>
      <c r="C29" s="357">
        <f>C25-C27</f>
        <v>0</v>
      </c>
      <c r="D29" s="357">
        <f>D25-D27</f>
        <v>0</v>
      </c>
      <c r="E29" s="357">
        <f>E25-E27</f>
        <v>0</v>
      </c>
    </row>
    <row r="31" spans="1:5" x14ac:dyDescent="0.2">
      <c r="B31" s="366" t="s">
        <v>443</v>
      </c>
    </row>
    <row r="48" spans="3:3" x14ac:dyDescent="0.2">
      <c r="C48" s="3">
        <v>0</v>
      </c>
    </row>
    <row r="51" spans="2:3" x14ac:dyDescent="0.2">
      <c r="B51" s="3">
        <v>91384.04</v>
      </c>
      <c r="C51" s="3">
        <v>0</v>
      </c>
    </row>
    <row r="52" spans="2:3" x14ac:dyDescent="0.2">
      <c r="B52" s="3">
        <v>41877.9</v>
      </c>
      <c r="C52" s="3">
        <v>0</v>
      </c>
    </row>
    <row r="53" spans="2:3" x14ac:dyDescent="0.2">
      <c r="B53" s="3">
        <v>0</v>
      </c>
      <c r="C53" s="3">
        <v>0</v>
      </c>
    </row>
    <row r="54" spans="2:3" x14ac:dyDescent="0.2">
      <c r="B54" s="3">
        <v>0</v>
      </c>
      <c r="C54" s="3">
        <v>0</v>
      </c>
    </row>
    <row r="55" spans="2:3" x14ac:dyDescent="0.2">
      <c r="B55" s="3">
        <v>0</v>
      </c>
      <c r="C55" s="3">
        <v>0</v>
      </c>
    </row>
    <row r="58" spans="2:3" x14ac:dyDescent="0.2">
      <c r="B58" s="3">
        <v>0</v>
      </c>
      <c r="C58" s="3">
        <v>0</v>
      </c>
    </row>
    <row r="59" spans="2:3" x14ac:dyDescent="0.2">
      <c r="B59" s="3">
        <v>0</v>
      </c>
      <c r="C59" s="3">
        <v>0</v>
      </c>
    </row>
  </sheetData>
  <protectedRanges>
    <protectedRange sqref="B31" name="Rango1"/>
  </protectedRanges>
  <mergeCells count="4">
    <mergeCell ref="A1:E1"/>
    <mergeCell ref="A3:B3"/>
    <mergeCell ref="A15:B15"/>
    <mergeCell ref="A23:B23"/>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showGridLines="0" workbookViewId="0">
      <selection activeCell="H7" sqref="H7"/>
    </sheetView>
  </sheetViews>
  <sheetFormatPr baseColWidth="10" defaultColWidth="11.42578125" defaultRowHeight="11.25" x14ac:dyDescent="0.2"/>
  <cols>
    <col min="1" max="1" width="16.42578125" style="3" bestFit="1" customWidth="1"/>
    <col min="2" max="2" width="16" style="3" customWidth="1"/>
    <col min="3" max="4" width="10.85546875" style="3" customWidth="1"/>
    <col min="5" max="5" width="16" style="204" customWidth="1"/>
    <col min="6" max="6" width="13" style="3" customWidth="1"/>
    <col min="7" max="7" width="18.140625" style="3" customWidth="1"/>
    <col min="8" max="9" width="16" style="204" customWidth="1"/>
    <col min="10" max="16384" width="11.42578125" style="3"/>
  </cols>
  <sheetData>
    <row r="1" spans="1:12" ht="14.45" customHeight="1" x14ac:dyDescent="0.2">
      <c r="A1" s="436" t="s">
        <v>680</v>
      </c>
      <c r="B1" s="436"/>
      <c r="C1" s="436"/>
      <c r="D1" s="436"/>
      <c r="E1" s="436"/>
      <c r="F1" s="436"/>
      <c r="G1" s="436"/>
      <c r="H1" s="199" t="s">
        <v>0</v>
      </c>
      <c r="I1" s="367">
        <v>2025</v>
      </c>
    </row>
    <row r="2" spans="1:12" ht="14.45" customHeight="1" x14ac:dyDescent="0.2">
      <c r="A2" s="436" t="s">
        <v>656</v>
      </c>
      <c r="B2" s="436"/>
      <c r="C2" s="436"/>
      <c r="D2" s="436"/>
      <c r="E2" s="436"/>
      <c r="F2" s="436"/>
      <c r="G2" s="436"/>
      <c r="H2" s="200" t="s">
        <v>2</v>
      </c>
      <c r="I2" s="201" t="s">
        <v>3</v>
      </c>
    </row>
    <row r="3" spans="1:12" ht="14.45" customHeight="1" x14ac:dyDescent="0.2">
      <c r="A3" s="436" t="s">
        <v>681</v>
      </c>
      <c r="B3" s="436"/>
      <c r="C3" s="436"/>
      <c r="D3" s="436"/>
      <c r="E3" s="436"/>
      <c r="F3" s="436"/>
      <c r="G3" s="436"/>
      <c r="H3" s="202" t="s">
        <v>4</v>
      </c>
      <c r="I3" s="203">
        <v>4</v>
      </c>
    </row>
    <row r="4" spans="1:12" ht="12" thickBot="1" x14ac:dyDescent="0.25"/>
    <row r="5" spans="1:12" ht="15.75" customHeight="1" x14ac:dyDescent="0.2">
      <c r="A5" s="464" t="s">
        <v>5</v>
      </c>
      <c r="B5" s="464" t="s">
        <v>323</v>
      </c>
      <c r="C5" s="464" t="s">
        <v>271</v>
      </c>
      <c r="D5" s="466" t="s">
        <v>324</v>
      </c>
      <c r="E5" s="468" t="s">
        <v>284</v>
      </c>
      <c r="F5" s="466" t="s">
        <v>271</v>
      </c>
      <c r="G5" s="466" t="s">
        <v>324</v>
      </c>
      <c r="H5" s="468" t="s">
        <v>284</v>
      </c>
      <c r="I5" s="470" t="s">
        <v>285</v>
      </c>
    </row>
    <row r="6" spans="1:12" ht="15" customHeight="1" x14ac:dyDescent="0.2">
      <c r="A6" s="465"/>
      <c r="B6" s="465"/>
      <c r="C6" s="465"/>
      <c r="D6" s="467"/>
      <c r="E6" s="469"/>
      <c r="F6" s="467"/>
      <c r="G6" s="467"/>
      <c r="H6" s="469"/>
      <c r="I6" s="471"/>
    </row>
    <row r="7" spans="1:12" x14ac:dyDescent="0.2">
      <c r="A7" s="205" t="s">
        <v>290</v>
      </c>
      <c r="B7" s="206" t="s">
        <v>325</v>
      </c>
      <c r="C7" s="207" t="s">
        <v>326</v>
      </c>
      <c r="D7" s="207" t="s">
        <v>327</v>
      </c>
      <c r="E7" s="208">
        <f>+EAI!B15</f>
        <v>6888309.5800000001</v>
      </c>
      <c r="F7" s="207" t="s">
        <v>328</v>
      </c>
      <c r="G7" s="207" t="s">
        <v>329</v>
      </c>
      <c r="H7" s="208">
        <f>+Memoria!C41</f>
        <v>0</v>
      </c>
      <c r="I7" s="209">
        <f>ROUND(E7-H7,2)</f>
        <v>6888309.5800000001</v>
      </c>
    </row>
    <row r="8" spans="1:12" ht="22.5" x14ac:dyDescent="0.2">
      <c r="A8" s="210" t="s">
        <v>293</v>
      </c>
      <c r="B8" s="5" t="s">
        <v>330</v>
      </c>
      <c r="C8" s="211" t="s">
        <v>326</v>
      </c>
      <c r="D8" s="211" t="s">
        <v>331</v>
      </c>
      <c r="E8" s="212">
        <f>+EAI!C15</f>
        <v>1180570.8900000001</v>
      </c>
      <c r="F8" s="211" t="s">
        <v>328</v>
      </c>
      <c r="G8" s="211" t="s">
        <v>332</v>
      </c>
      <c r="H8" s="212">
        <f>+Memoria!C43</f>
        <v>0</v>
      </c>
      <c r="I8" s="213">
        <f>ROUND(E8-H8,2)</f>
        <v>1180570.8899999999</v>
      </c>
    </row>
    <row r="9" spans="1:12" x14ac:dyDescent="0.2">
      <c r="A9" s="210" t="s">
        <v>295</v>
      </c>
      <c r="B9" s="5" t="s">
        <v>333</v>
      </c>
      <c r="C9" s="211" t="s">
        <v>326</v>
      </c>
      <c r="D9" s="211" t="s">
        <v>334</v>
      </c>
      <c r="E9" s="212">
        <f>+EAI!E15</f>
        <v>7422101.3100000005</v>
      </c>
      <c r="F9" s="211" t="s">
        <v>328</v>
      </c>
      <c r="G9" s="211" t="s">
        <v>335</v>
      </c>
      <c r="H9" s="212">
        <f>+Memoria!C44+Memoria!C45</f>
        <v>0</v>
      </c>
      <c r="I9" s="213">
        <f>ROUND(E9+H9,2)</f>
        <v>7422101.3099999996</v>
      </c>
    </row>
    <row r="10" spans="1:12" ht="12" thickBot="1" x14ac:dyDescent="0.25">
      <c r="A10" s="210" t="s">
        <v>297</v>
      </c>
      <c r="B10" s="5" t="s">
        <v>336</v>
      </c>
      <c r="C10" s="211" t="s">
        <v>326</v>
      </c>
      <c r="D10" s="211" t="s">
        <v>337</v>
      </c>
      <c r="E10" s="212">
        <f>+EAI!F15</f>
        <v>7422101.3100000005</v>
      </c>
      <c r="F10" s="211" t="s">
        <v>328</v>
      </c>
      <c r="G10" s="211" t="s">
        <v>338</v>
      </c>
      <c r="H10" s="212">
        <f>+Memoria!C45</f>
        <v>0</v>
      </c>
      <c r="I10" s="213">
        <f>ROUND(E10+H10,2)</f>
        <v>7422101.3099999996</v>
      </c>
    </row>
    <row r="11" spans="1:12" ht="9.9499999999999993" customHeight="1" x14ac:dyDescent="0.2">
      <c r="A11" s="472"/>
      <c r="B11" s="473"/>
      <c r="C11" s="473"/>
      <c r="D11" s="473"/>
      <c r="E11" s="473"/>
      <c r="F11" s="473"/>
      <c r="G11" s="473"/>
      <c r="H11" s="473"/>
      <c r="I11" s="474"/>
      <c r="L11" s="464"/>
    </row>
    <row r="12" spans="1:12" ht="10.5" customHeight="1" x14ac:dyDescent="0.2">
      <c r="A12" s="210" t="s">
        <v>299</v>
      </c>
      <c r="B12" s="5" t="s">
        <v>339</v>
      </c>
      <c r="C12" s="211" t="s">
        <v>340</v>
      </c>
      <c r="D12" s="211" t="s">
        <v>341</v>
      </c>
      <c r="E12" s="212">
        <f>+CA!B13</f>
        <v>6888309.5800000001</v>
      </c>
      <c r="F12" s="211" t="s">
        <v>328</v>
      </c>
      <c r="G12" s="211" t="s">
        <v>342</v>
      </c>
      <c r="H12" s="212">
        <f>+Memoria!C50</f>
        <v>0</v>
      </c>
      <c r="I12" s="213">
        <f>+ROUND(E12+H12,2)</f>
        <v>6888309.5800000001</v>
      </c>
      <c r="L12" s="465"/>
    </row>
    <row r="13" spans="1:12" ht="22.5" x14ac:dyDescent="0.2">
      <c r="A13" s="210" t="s">
        <v>302</v>
      </c>
      <c r="B13" s="5" t="s">
        <v>343</v>
      </c>
      <c r="C13" s="211" t="s">
        <v>340</v>
      </c>
      <c r="D13" s="211" t="s">
        <v>331</v>
      </c>
      <c r="E13" s="212">
        <f>+CA!C13</f>
        <v>1180570.8899999999</v>
      </c>
      <c r="F13" s="211" t="s">
        <v>328</v>
      </c>
      <c r="G13" s="211" t="s">
        <v>344</v>
      </c>
      <c r="H13" s="212">
        <f>+Memoria!C52</f>
        <v>0</v>
      </c>
      <c r="I13" s="213">
        <f>+ROUND(E13+H13,2)</f>
        <v>1180570.8899999999</v>
      </c>
    </row>
    <row r="14" spans="1:12" x14ac:dyDescent="0.2">
      <c r="A14" s="210" t="s">
        <v>304</v>
      </c>
      <c r="B14" s="5" t="s">
        <v>345</v>
      </c>
      <c r="C14" s="211" t="s">
        <v>340</v>
      </c>
      <c r="D14" s="211" t="s">
        <v>334</v>
      </c>
      <c r="E14" s="212">
        <f>+CA!E13</f>
        <v>7381038.3899999997</v>
      </c>
      <c r="F14" s="211" t="s">
        <v>328</v>
      </c>
      <c r="G14" s="211" t="s">
        <v>666</v>
      </c>
      <c r="H14" s="212">
        <f>+Memoria!C54+Memoria!C55+Memoria!C56</f>
        <v>0</v>
      </c>
      <c r="I14" s="213">
        <f>ROUND(E14-H14,2)</f>
        <v>7381038.3899999997</v>
      </c>
    </row>
    <row r="15" spans="1:12" x14ac:dyDescent="0.2">
      <c r="A15" s="210" t="s">
        <v>306</v>
      </c>
      <c r="B15" s="5" t="s">
        <v>346</v>
      </c>
      <c r="C15" s="211" t="s">
        <v>340</v>
      </c>
      <c r="D15" s="211" t="s">
        <v>347</v>
      </c>
      <c r="E15" s="212">
        <f>+CA!F13</f>
        <v>7381038.3899999997</v>
      </c>
      <c r="F15" s="211" t="s">
        <v>328</v>
      </c>
      <c r="G15" s="211">
        <v>8.25</v>
      </c>
      <c r="H15" s="212">
        <f>+Memoria!C56</f>
        <v>0</v>
      </c>
      <c r="I15" s="213">
        <f>ROUND(E15-H15,2)</f>
        <v>7381038.3899999997</v>
      </c>
    </row>
    <row r="16" spans="1:12" x14ac:dyDescent="0.2">
      <c r="A16" s="472"/>
      <c r="B16" s="473"/>
      <c r="C16" s="473"/>
      <c r="D16" s="473"/>
      <c r="E16" s="473"/>
      <c r="F16" s="473"/>
      <c r="G16" s="473"/>
      <c r="H16" s="473"/>
      <c r="I16" s="474"/>
    </row>
    <row r="17" spans="1:9" x14ac:dyDescent="0.2">
      <c r="A17" s="210" t="s">
        <v>299</v>
      </c>
      <c r="B17" s="5" t="s">
        <v>348</v>
      </c>
      <c r="C17" s="211" t="s">
        <v>349</v>
      </c>
      <c r="D17" s="211" t="s">
        <v>341</v>
      </c>
      <c r="E17" s="212">
        <f>+CTG!B15</f>
        <v>6888309.5800000001</v>
      </c>
      <c r="F17" s="211" t="s">
        <v>328</v>
      </c>
      <c r="G17" s="211" t="s">
        <v>342</v>
      </c>
      <c r="H17" s="212">
        <f>+Memoria!C50</f>
        <v>0</v>
      </c>
      <c r="I17" s="213">
        <f>+ROUND(E17+H17,2)</f>
        <v>6888309.5800000001</v>
      </c>
    </row>
    <row r="18" spans="1:9" ht="22.5" x14ac:dyDescent="0.2">
      <c r="A18" s="210" t="s">
        <v>302</v>
      </c>
      <c r="B18" s="5" t="s">
        <v>350</v>
      </c>
      <c r="C18" s="211" t="s">
        <v>349</v>
      </c>
      <c r="D18" s="211" t="s">
        <v>331</v>
      </c>
      <c r="E18" s="212">
        <f>+CTG!C15</f>
        <v>1180570.8899999999</v>
      </c>
      <c r="F18" s="211" t="s">
        <v>328</v>
      </c>
      <c r="G18" s="211" t="s">
        <v>344</v>
      </c>
      <c r="H18" s="212">
        <f>+Memoria!C52</f>
        <v>0</v>
      </c>
      <c r="I18" s="213">
        <f>+ROUND(E18+H18,2)</f>
        <v>1180570.8899999999</v>
      </c>
    </row>
    <row r="19" spans="1:9" x14ac:dyDescent="0.2">
      <c r="A19" s="210" t="s">
        <v>304</v>
      </c>
      <c r="B19" s="5" t="s">
        <v>351</v>
      </c>
      <c r="C19" s="211" t="s">
        <v>349</v>
      </c>
      <c r="D19" s="211" t="s">
        <v>334</v>
      </c>
      <c r="E19" s="212">
        <f>+CTG!E15</f>
        <v>7381038.3899999997</v>
      </c>
      <c r="F19" s="211" t="s">
        <v>328</v>
      </c>
      <c r="G19" s="211" t="s">
        <v>666</v>
      </c>
      <c r="H19" s="212">
        <f>+Memoria!C54+Memoria!C55+Memoria!C56</f>
        <v>0</v>
      </c>
      <c r="I19" s="213">
        <f>+ROUND(E19-H19,2)</f>
        <v>7381038.3899999997</v>
      </c>
    </row>
    <row r="20" spans="1:9" x14ac:dyDescent="0.2">
      <c r="A20" s="210" t="s">
        <v>306</v>
      </c>
      <c r="B20" s="5" t="s">
        <v>352</v>
      </c>
      <c r="C20" s="211" t="s">
        <v>349</v>
      </c>
      <c r="D20" s="211" t="s">
        <v>347</v>
      </c>
      <c r="E20" s="212">
        <f>+CTG!F15</f>
        <v>7381038.3899999997</v>
      </c>
      <c r="F20" s="211" t="s">
        <v>328</v>
      </c>
      <c r="G20" s="211">
        <v>8.25</v>
      </c>
      <c r="H20" s="212">
        <f>+Memoria!C56</f>
        <v>0</v>
      </c>
      <c r="I20" s="213">
        <f>+ROUND(E20-H20,2)</f>
        <v>7381038.3899999997</v>
      </c>
    </row>
    <row r="21" spans="1:9" x14ac:dyDescent="0.2">
      <c r="A21" s="472"/>
      <c r="B21" s="473"/>
      <c r="C21" s="473"/>
      <c r="D21" s="473"/>
      <c r="E21" s="473"/>
      <c r="F21" s="473"/>
      <c r="G21" s="473"/>
      <c r="H21" s="473"/>
      <c r="I21" s="474"/>
    </row>
    <row r="22" spans="1:9" x14ac:dyDescent="0.2">
      <c r="A22" s="210" t="s">
        <v>299</v>
      </c>
      <c r="B22" s="5" t="s">
        <v>353</v>
      </c>
      <c r="C22" s="211" t="s">
        <v>354</v>
      </c>
      <c r="D22" s="211" t="s">
        <v>341</v>
      </c>
      <c r="E22" s="212">
        <f>+COG!B76</f>
        <v>6888309.580000001</v>
      </c>
      <c r="F22" s="211" t="s">
        <v>328</v>
      </c>
      <c r="G22" s="211" t="s">
        <v>342</v>
      </c>
      <c r="H22" s="212">
        <f>+Memoria!C50</f>
        <v>0</v>
      </c>
      <c r="I22" s="213">
        <f>+ROUND(E22+H22,2)</f>
        <v>6888309.5800000001</v>
      </c>
    </row>
    <row r="23" spans="1:9" ht="22.5" x14ac:dyDescent="0.2">
      <c r="A23" s="210" t="s">
        <v>302</v>
      </c>
      <c r="B23" s="5" t="s">
        <v>355</v>
      </c>
      <c r="C23" s="211" t="s">
        <v>354</v>
      </c>
      <c r="D23" s="211" t="s">
        <v>331</v>
      </c>
      <c r="E23" s="212">
        <f>+COG!C76</f>
        <v>1180570.8899999999</v>
      </c>
      <c r="F23" s="211" t="s">
        <v>328</v>
      </c>
      <c r="G23" s="211" t="s">
        <v>344</v>
      </c>
      <c r="H23" s="212">
        <f>+Memoria!C52</f>
        <v>0</v>
      </c>
      <c r="I23" s="213">
        <f>+ROUND(E23+H23,2)</f>
        <v>1180570.8899999999</v>
      </c>
    </row>
    <row r="24" spans="1:9" x14ac:dyDescent="0.2">
      <c r="A24" s="210" t="s">
        <v>304</v>
      </c>
      <c r="B24" s="5" t="s">
        <v>356</v>
      </c>
      <c r="C24" s="211" t="s">
        <v>354</v>
      </c>
      <c r="D24" s="211" t="s">
        <v>334</v>
      </c>
      <c r="E24" s="212">
        <f>+COG!E76</f>
        <v>7381038.3899999997</v>
      </c>
      <c r="F24" s="211" t="s">
        <v>328</v>
      </c>
      <c r="G24" s="211" t="s">
        <v>666</v>
      </c>
      <c r="H24" s="212">
        <f>+Memoria!C54+Memoria!C55+Memoria!C56</f>
        <v>0</v>
      </c>
      <c r="I24" s="213">
        <f>+ROUND(E24-H24,2)</f>
        <v>7381038.3899999997</v>
      </c>
    </row>
    <row r="25" spans="1:9" x14ac:dyDescent="0.2">
      <c r="A25" s="210" t="s">
        <v>306</v>
      </c>
      <c r="B25" s="5" t="s">
        <v>357</v>
      </c>
      <c r="C25" s="211" t="s">
        <v>354</v>
      </c>
      <c r="D25" s="211" t="s">
        <v>347</v>
      </c>
      <c r="E25" s="212">
        <f>+COG!F76</f>
        <v>7381038.3899999997</v>
      </c>
      <c r="F25" s="211" t="s">
        <v>328</v>
      </c>
      <c r="G25" s="211">
        <v>8.25</v>
      </c>
      <c r="H25" s="212">
        <f>+Memoria!C56</f>
        <v>0</v>
      </c>
      <c r="I25" s="213">
        <f>+ROUND(E25-H25,2)</f>
        <v>7381038.3899999997</v>
      </c>
    </row>
    <row r="26" spans="1:9" x14ac:dyDescent="0.2">
      <c r="A26" s="472"/>
      <c r="B26" s="473"/>
      <c r="C26" s="473"/>
      <c r="D26" s="473"/>
      <c r="E26" s="473"/>
      <c r="F26" s="473"/>
      <c r="G26" s="473"/>
      <c r="H26" s="473"/>
      <c r="I26" s="474"/>
    </row>
    <row r="27" spans="1:9" x14ac:dyDescent="0.2">
      <c r="A27" s="210" t="s">
        <v>299</v>
      </c>
      <c r="B27" s="5" t="s">
        <v>358</v>
      </c>
      <c r="C27" s="211" t="s">
        <v>359</v>
      </c>
      <c r="D27" s="211" t="s">
        <v>341</v>
      </c>
      <c r="E27" s="212">
        <f>+CFG!B41</f>
        <v>6888309.5800000001</v>
      </c>
      <c r="F27" s="211" t="s">
        <v>328</v>
      </c>
      <c r="G27" s="211" t="s">
        <v>342</v>
      </c>
      <c r="H27" s="212">
        <f>+Memoria!C50</f>
        <v>0</v>
      </c>
      <c r="I27" s="213">
        <f>+ROUND(E27+H27,2)</f>
        <v>6888309.5800000001</v>
      </c>
    </row>
    <row r="28" spans="1:9" ht="22.5" x14ac:dyDescent="0.2">
      <c r="A28" s="210" t="s">
        <v>302</v>
      </c>
      <c r="B28" s="5" t="s">
        <v>360</v>
      </c>
      <c r="C28" s="211" t="s">
        <v>359</v>
      </c>
      <c r="D28" s="211" t="s">
        <v>331</v>
      </c>
      <c r="E28" s="212">
        <f>+CFG!C41</f>
        <v>1180570.8899999999</v>
      </c>
      <c r="F28" s="211" t="s">
        <v>328</v>
      </c>
      <c r="G28" s="211" t="s">
        <v>344</v>
      </c>
      <c r="H28" s="212">
        <f>+Memoria!C52</f>
        <v>0</v>
      </c>
      <c r="I28" s="213">
        <f>+ROUND(E28+H28,2)</f>
        <v>1180570.8899999999</v>
      </c>
    </row>
    <row r="29" spans="1:9" x14ac:dyDescent="0.2">
      <c r="A29" s="210" t="s">
        <v>304</v>
      </c>
      <c r="B29" s="5" t="s">
        <v>361</v>
      </c>
      <c r="C29" s="211" t="s">
        <v>359</v>
      </c>
      <c r="D29" s="211" t="s">
        <v>334</v>
      </c>
      <c r="E29" s="212">
        <f>+CFG!E41</f>
        <v>7381038.3899999997</v>
      </c>
      <c r="F29" s="211" t="s">
        <v>328</v>
      </c>
      <c r="G29" s="211" t="s">
        <v>666</v>
      </c>
      <c r="H29" s="212">
        <f>+Memoria!C54+Memoria!C55+Memoria!C56</f>
        <v>0</v>
      </c>
      <c r="I29" s="213">
        <f>+ROUND(E29-H29,2)</f>
        <v>7381038.3899999997</v>
      </c>
    </row>
    <row r="30" spans="1:9" x14ac:dyDescent="0.2">
      <c r="A30" s="210" t="s">
        <v>306</v>
      </c>
      <c r="B30" s="5" t="s">
        <v>362</v>
      </c>
      <c r="C30" s="211" t="s">
        <v>359</v>
      </c>
      <c r="D30" s="211" t="s">
        <v>347</v>
      </c>
      <c r="E30" s="212">
        <f>+CFG!F41</f>
        <v>7381038.3899999997</v>
      </c>
      <c r="F30" s="211" t="s">
        <v>328</v>
      </c>
      <c r="G30" s="211">
        <v>8.25</v>
      </c>
      <c r="H30" s="212">
        <f>+Memoria!C56</f>
        <v>0</v>
      </c>
      <c r="I30" s="213">
        <f>+ROUND(E30-H30,2)</f>
        <v>7381038.3899999997</v>
      </c>
    </row>
    <row r="31" spans="1:9" x14ac:dyDescent="0.2">
      <c r="A31" s="472"/>
      <c r="B31" s="473"/>
      <c r="C31" s="473"/>
      <c r="D31" s="473"/>
      <c r="E31" s="473"/>
      <c r="F31" s="473"/>
      <c r="G31" s="473"/>
      <c r="H31" s="473"/>
      <c r="I31" s="474"/>
    </row>
    <row r="32" spans="1:9" ht="22.5" x14ac:dyDescent="0.2">
      <c r="A32" s="210" t="s">
        <v>308</v>
      </c>
      <c r="B32" s="5" t="s">
        <v>363</v>
      </c>
      <c r="C32" s="211" t="s">
        <v>364</v>
      </c>
      <c r="D32" s="211" t="s">
        <v>365</v>
      </c>
      <c r="E32" s="212">
        <f>+ENT!B26</f>
        <v>0</v>
      </c>
      <c r="F32" s="211" t="s">
        <v>366</v>
      </c>
      <c r="G32" s="211" t="s">
        <v>367</v>
      </c>
      <c r="H32" s="212">
        <f>+IPF!E25</f>
        <v>0</v>
      </c>
      <c r="I32" s="213">
        <f>+ROUND(E32-H32,2)</f>
        <v>0</v>
      </c>
    </row>
    <row r="33" spans="1:9" ht="33.75" x14ac:dyDescent="0.2">
      <c r="A33" s="210" t="s">
        <v>308</v>
      </c>
      <c r="B33" s="5" t="s">
        <v>368</v>
      </c>
      <c r="C33" s="211" t="s">
        <v>364</v>
      </c>
      <c r="D33" s="211" t="s">
        <v>369</v>
      </c>
      <c r="E33" s="212">
        <f>+ENT!C26</f>
        <v>0</v>
      </c>
      <c r="F33" s="211" t="s">
        <v>366</v>
      </c>
      <c r="G33" s="211" t="s">
        <v>370</v>
      </c>
      <c r="H33" s="212">
        <f>+IPF!E27</f>
        <v>0</v>
      </c>
      <c r="I33" s="213">
        <f>+ROUND(E33-H33,2)</f>
        <v>0</v>
      </c>
    </row>
    <row r="34" spans="1:9" ht="33.75" x14ac:dyDescent="0.2">
      <c r="A34" s="210" t="s">
        <v>308</v>
      </c>
      <c r="B34" s="5" t="s">
        <v>371</v>
      </c>
      <c r="C34" s="211" t="s">
        <v>364</v>
      </c>
      <c r="D34" s="211" t="s">
        <v>232</v>
      </c>
      <c r="E34" s="212">
        <f>+ENT!D26</f>
        <v>0</v>
      </c>
      <c r="F34" s="211" t="s">
        <v>366</v>
      </c>
      <c r="G34" s="211" t="s">
        <v>372</v>
      </c>
      <c r="H34" s="212">
        <f>+IPF!E29</f>
        <v>0</v>
      </c>
      <c r="I34" s="213">
        <f>+ROUND(E34-H34,2)</f>
        <v>0</v>
      </c>
    </row>
    <row r="35" spans="1:9" x14ac:dyDescent="0.2">
      <c r="A35" s="472"/>
      <c r="B35" s="473"/>
      <c r="C35" s="473"/>
      <c r="D35" s="473"/>
      <c r="E35" s="473"/>
      <c r="F35" s="473"/>
      <c r="G35" s="473"/>
      <c r="H35" s="473"/>
      <c r="I35" s="474"/>
    </row>
    <row r="36" spans="1:9" ht="22.5" x14ac:dyDescent="0.2">
      <c r="A36" s="210" t="s">
        <v>311</v>
      </c>
      <c r="B36" s="5" t="s">
        <v>373</v>
      </c>
      <c r="C36" s="211" t="s">
        <v>374</v>
      </c>
      <c r="D36" s="211" t="s">
        <v>334</v>
      </c>
      <c r="E36" s="212">
        <f>+IND!B23</f>
        <v>0</v>
      </c>
      <c r="F36" s="211" t="s">
        <v>354</v>
      </c>
      <c r="G36" s="211" t="s">
        <v>375</v>
      </c>
      <c r="H36" s="212">
        <f>+COG!E70</f>
        <v>0</v>
      </c>
      <c r="I36" s="213">
        <f>+ROUND(E36-H36,2)</f>
        <v>0</v>
      </c>
    </row>
    <row r="37" spans="1:9" ht="22.5" x14ac:dyDescent="0.2">
      <c r="A37" s="210" t="s">
        <v>311</v>
      </c>
      <c r="B37" s="5" t="s">
        <v>376</v>
      </c>
      <c r="C37" s="211" t="s">
        <v>374</v>
      </c>
      <c r="D37" s="211" t="s">
        <v>347</v>
      </c>
      <c r="E37" s="212">
        <f>+IND!C23</f>
        <v>0</v>
      </c>
      <c r="F37" s="211" t="s">
        <v>354</v>
      </c>
      <c r="G37" s="211" t="s">
        <v>377</v>
      </c>
      <c r="H37" s="212">
        <f>+COG!F70</f>
        <v>0</v>
      </c>
      <c r="I37" s="213">
        <f>+ROUND(E37-H37,2)</f>
        <v>0</v>
      </c>
    </row>
    <row r="38" spans="1:9" x14ac:dyDescent="0.2">
      <c r="A38" s="472"/>
      <c r="B38" s="473"/>
      <c r="C38" s="473"/>
      <c r="D38" s="473"/>
      <c r="E38" s="473"/>
      <c r="F38" s="473"/>
      <c r="G38" s="473"/>
      <c r="H38" s="473"/>
      <c r="I38" s="474"/>
    </row>
    <row r="39" spans="1:9" x14ac:dyDescent="0.2">
      <c r="A39" s="210" t="s">
        <v>314</v>
      </c>
      <c r="B39" s="65" t="s">
        <v>378</v>
      </c>
      <c r="C39" s="211" t="s">
        <v>379</v>
      </c>
      <c r="D39" s="211" t="s">
        <v>341</v>
      </c>
      <c r="E39" s="212">
        <f>+GCP!B36</f>
        <v>6888309.5800000001</v>
      </c>
      <c r="F39" s="211" t="s">
        <v>328</v>
      </c>
      <c r="G39" s="211" t="s">
        <v>342</v>
      </c>
      <c r="H39" s="212">
        <f>+Memoria!C50</f>
        <v>0</v>
      </c>
      <c r="I39" s="213">
        <f>+ROUND(E39+H39,2)</f>
        <v>6888309.5800000001</v>
      </c>
    </row>
    <row r="40" spans="1:9" ht="22.5" x14ac:dyDescent="0.2">
      <c r="A40" s="210" t="s">
        <v>315</v>
      </c>
      <c r="B40" s="65" t="s">
        <v>380</v>
      </c>
      <c r="C40" s="211" t="s">
        <v>379</v>
      </c>
      <c r="D40" s="211" t="s">
        <v>331</v>
      </c>
      <c r="E40" s="212">
        <f>+GCP!C36</f>
        <v>1180570.8899999999</v>
      </c>
      <c r="F40" s="211" t="s">
        <v>328</v>
      </c>
      <c r="G40" s="211" t="s">
        <v>344</v>
      </c>
      <c r="H40" s="212">
        <f>+Memoria!C52</f>
        <v>0</v>
      </c>
      <c r="I40" s="213">
        <f>+ROUND(E40+H40,2)</f>
        <v>1180570.8899999999</v>
      </c>
    </row>
    <row r="41" spans="1:9" x14ac:dyDescent="0.2">
      <c r="A41" s="210" t="s">
        <v>316</v>
      </c>
      <c r="B41" s="65" t="s">
        <v>381</v>
      </c>
      <c r="C41" s="211" t="s">
        <v>379</v>
      </c>
      <c r="D41" s="211" t="s">
        <v>334</v>
      </c>
      <c r="E41" s="212">
        <f>+GCP!E36</f>
        <v>7381038.3899999997</v>
      </c>
      <c r="F41" s="211" t="s">
        <v>328</v>
      </c>
      <c r="G41" s="211" t="s">
        <v>666</v>
      </c>
      <c r="H41" s="212">
        <f>+Memoria!C54+Memoria!C55+Memoria!C56</f>
        <v>0</v>
      </c>
      <c r="I41" s="213">
        <f t="shared" ref="I41:I42" si="0">ROUND(E41-H41,2)</f>
        <v>7381038.3899999997</v>
      </c>
    </row>
    <row r="42" spans="1:9" x14ac:dyDescent="0.2">
      <c r="A42" s="210" t="s">
        <v>317</v>
      </c>
      <c r="B42" s="65" t="s">
        <v>382</v>
      </c>
      <c r="C42" s="211" t="s">
        <v>379</v>
      </c>
      <c r="D42" s="211" t="s">
        <v>347</v>
      </c>
      <c r="E42" s="212">
        <f>+GCP!F36</f>
        <v>7381038.3899999997</v>
      </c>
      <c r="F42" s="211" t="s">
        <v>328</v>
      </c>
      <c r="G42" s="211">
        <v>8.25</v>
      </c>
      <c r="H42" s="212">
        <f>+Memoria!C56</f>
        <v>0</v>
      </c>
      <c r="I42" s="213">
        <f t="shared" si="0"/>
        <v>7381038.3899999997</v>
      </c>
    </row>
    <row r="43" spans="1:9" x14ac:dyDescent="0.2">
      <c r="A43" s="472"/>
      <c r="B43" s="473"/>
      <c r="C43" s="473"/>
      <c r="D43" s="473"/>
      <c r="E43" s="473"/>
      <c r="F43" s="473"/>
      <c r="G43" s="473"/>
      <c r="H43" s="473"/>
      <c r="I43" s="474"/>
    </row>
    <row r="44" spans="1:9" x14ac:dyDescent="0.2">
      <c r="A44" s="210" t="s">
        <v>314</v>
      </c>
      <c r="B44" s="65" t="s">
        <v>383</v>
      </c>
      <c r="C44" s="211" t="s">
        <v>379</v>
      </c>
      <c r="D44" s="211" t="s">
        <v>341</v>
      </c>
      <c r="E44" s="212">
        <f>+GCP!B36</f>
        <v>6888309.5800000001</v>
      </c>
      <c r="F44" s="211" t="s">
        <v>340</v>
      </c>
      <c r="G44" s="211" t="s">
        <v>341</v>
      </c>
      <c r="H44" s="212">
        <f>+CA!B13</f>
        <v>6888309.5800000001</v>
      </c>
      <c r="I44" s="213">
        <f>+ROUND(E44-H44,2)</f>
        <v>0</v>
      </c>
    </row>
    <row r="45" spans="1:9" ht="22.5" x14ac:dyDescent="0.2">
      <c r="A45" s="210" t="s">
        <v>315</v>
      </c>
      <c r="B45" s="65" t="s">
        <v>384</v>
      </c>
      <c r="C45" s="211" t="s">
        <v>379</v>
      </c>
      <c r="D45" s="211" t="s">
        <v>331</v>
      </c>
      <c r="E45" s="212">
        <f>+GCP!C36</f>
        <v>1180570.8899999999</v>
      </c>
      <c r="F45" s="211" t="s">
        <v>340</v>
      </c>
      <c r="G45" s="211" t="s">
        <v>331</v>
      </c>
      <c r="H45" s="212">
        <f>+CA!C13</f>
        <v>1180570.8899999999</v>
      </c>
      <c r="I45" s="213">
        <f>+ROUND(E45-H45,2)</f>
        <v>0</v>
      </c>
    </row>
    <row r="46" spans="1:9" x14ac:dyDescent="0.2">
      <c r="A46" s="210" t="s">
        <v>316</v>
      </c>
      <c r="B46" s="65" t="s">
        <v>385</v>
      </c>
      <c r="C46" s="211" t="s">
        <v>379</v>
      </c>
      <c r="D46" s="211" t="s">
        <v>334</v>
      </c>
      <c r="E46" s="212">
        <f>+GCP!E36</f>
        <v>7381038.3899999997</v>
      </c>
      <c r="F46" s="211" t="s">
        <v>340</v>
      </c>
      <c r="G46" s="211" t="s">
        <v>334</v>
      </c>
      <c r="H46" s="212">
        <f>+CA!E13</f>
        <v>7381038.3899999997</v>
      </c>
      <c r="I46" s="213">
        <f>ROUND(E46-H46,2)</f>
        <v>0</v>
      </c>
    </row>
    <row r="47" spans="1:9" x14ac:dyDescent="0.2">
      <c r="A47" s="210" t="s">
        <v>317</v>
      </c>
      <c r="B47" s="65" t="s">
        <v>386</v>
      </c>
      <c r="C47" s="211" t="s">
        <v>379</v>
      </c>
      <c r="D47" s="211" t="s">
        <v>347</v>
      </c>
      <c r="E47" s="212">
        <f>+GCP!F36</f>
        <v>7381038.3899999997</v>
      </c>
      <c r="F47" s="211" t="s">
        <v>340</v>
      </c>
      <c r="G47" s="211" t="s">
        <v>347</v>
      </c>
      <c r="H47" s="212">
        <f>+CA!F13</f>
        <v>7381038.3899999997</v>
      </c>
      <c r="I47" s="213">
        <f>ROUND(E47-H47,2)</f>
        <v>0</v>
      </c>
    </row>
    <row r="48" spans="1:9" x14ac:dyDescent="0.2">
      <c r="A48" s="472"/>
      <c r="B48" s="473"/>
      <c r="C48" s="473"/>
      <c r="D48" s="473"/>
      <c r="E48" s="473"/>
      <c r="F48" s="473"/>
      <c r="G48" s="473"/>
      <c r="H48" s="473"/>
      <c r="I48" s="474"/>
    </row>
    <row r="49" spans="1:9" x14ac:dyDescent="0.2">
      <c r="A49" s="210" t="s">
        <v>314</v>
      </c>
      <c r="B49" s="65" t="s">
        <v>387</v>
      </c>
      <c r="C49" s="211" t="s">
        <v>379</v>
      </c>
      <c r="D49" s="211" t="s">
        <v>341</v>
      </c>
      <c r="E49" s="212">
        <f>+GCP!B36</f>
        <v>6888309.5800000001</v>
      </c>
      <c r="F49" s="211" t="s">
        <v>349</v>
      </c>
      <c r="G49" s="211" t="s">
        <v>341</v>
      </c>
      <c r="H49" s="212">
        <f>+CTG!B15</f>
        <v>6888309.5800000001</v>
      </c>
      <c r="I49" s="213">
        <f>+ROUND(E49-H49,2)</f>
        <v>0</v>
      </c>
    </row>
    <row r="50" spans="1:9" ht="22.5" x14ac:dyDescent="0.2">
      <c r="A50" s="210" t="s">
        <v>315</v>
      </c>
      <c r="B50" s="65" t="s">
        <v>388</v>
      </c>
      <c r="C50" s="211" t="s">
        <v>379</v>
      </c>
      <c r="D50" s="211" t="s">
        <v>331</v>
      </c>
      <c r="E50" s="212">
        <f>+GCP!C36</f>
        <v>1180570.8899999999</v>
      </c>
      <c r="F50" s="211" t="s">
        <v>349</v>
      </c>
      <c r="G50" s="211" t="s">
        <v>331</v>
      </c>
      <c r="H50" s="212">
        <f>+CTG!C15</f>
        <v>1180570.8899999999</v>
      </c>
      <c r="I50" s="213">
        <f>+ROUND(E50-H50,2)</f>
        <v>0</v>
      </c>
    </row>
    <row r="51" spans="1:9" x14ac:dyDescent="0.2">
      <c r="A51" s="210" t="s">
        <v>316</v>
      </c>
      <c r="B51" s="65" t="s">
        <v>389</v>
      </c>
      <c r="C51" s="211" t="s">
        <v>379</v>
      </c>
      <c r="D51" s="211" t="s">
        <v>334</v>
      </c>
      <c r="E51" s="212">
        <f>+GCP!E36</f>
        <v>7381038.3899999997</v>
      </c>
      <c r="F51" s="211" t="s">
        <v>349</v>
      </c>
      <c r="G51" s="211" t="s">
        <v>334</v>
      </c>
      <c r="H51" s="212">
        <f>+CTG!E15</f>
        <v>7381038.3899999997</v>
      </c>
      <c r="I51" s="213">
        <f>ROUND(E51-H51,2)</f>
        <v>0</v>
      </c>
    </row>
    <row r="52" spans="1:9" x14ac:dyDescent="0.2">
      <c r="A52" s="210" t="s">
        <v>317</v>
      </c>
      <c r="B52" s="65" t="s">
        <v>390</v>
      </c>
      <c r="C52" s="211" t="s">
        <v>379</v>
      </c>
      <c r="D52" s="211" t="s">
        <v>347</v>
      </c>
      <c r="E52" s="212">
        <f>+GCP!F36</f>
        <v>7381038.3899999997</v>
      </c>
      <c r="F52" s="211" t="s">
        <v>349</v>
      </c>
      <c r="G52" s="211" t="s">
        <v>347</v>
      </c>
      <c r="H52" s="212">
        <f>+CTG!F15</f>
        <v>7381038.3899999997</v>
      </c>
      <c r="I52" s="213">
        <f>ROUND(E52-H52,2)</f>
        <v>0</v>
      </c>
    </row>
    <row r="53" spans="1:9" x14ac:dyDescent="0.2">
      <c r="A53" s="472"/>
      <c r="B53" s="473"/>
      <c r="C53" s="473"/>
      <c r="D53" s="473"/>
      <c r="E53" s="473"/>
      <c r="F53" s="473"/>
      <c r="G53" s="473"/>
      <c r="H53" s="473"/>
      <c r="I53" s="474"/>
    </row>
    <row r="54" spans="1:9" x14ac:dyDescent="0.2">
      <c r="A54" s="210" t="s">
        <v>314</v>
      </c>
      <c r="B54" s="65" t="s">
        <v>391</v>
      </c>
      <c r="C54" s="211" t="s">
        <v>379</v>
      </c>
      <c r="D54" s="211" t="s">
        <v>341</v>
      </c>
      <c r="E54" s="212">
        <f>+GCP!B36</f>
        <v>6888309.5800000001</v>
      </c>
      <c r="F54" s="211" t="s">
        <v>354</v>
      </c>
      <c r="G54" s="211" t="s">
        <v>341</v>
      </c>
      <c r="H54" s="212">
        <f>+COG!B76</f>
        <v>6888309.580000001</v>
      </c>
      <c r="I54" s="213">
        <f>+ROUND(E54-H54,2)</f>
        <v>0</v>
      </c>
    </row>
    <row r="55" spans="1:9" ht="22.5" x14ac:dyDescent="0.2">
      <c r="A55" s="210" t="s">
        <v>315</v>
      </c>
      <c r="B55" s="65" t="s">
        <v>392</v>
      </c>
      <c r="C55" s="211" t="s">
        <v>379</v>
      </c>
      <c r="D55" s="211" t="s">
        <v>331</v>
      </c>
      <c r="E55" s="212">
        <f>+GCP!C36</f>
        <v>1180570.8899999999</v>
      </c>
      <c r="F55" s="211" t="s">
        <v>354</v>
      </c>
      <c r="G55" s="211" t="s">
        <v>331</v>
      </c>
      <c r="H55" s="212">
        <f>+COG!C76</f>
        <v>1180570.8899999999</v>
      </c>
      <c r="I55" s="213">
        <f>+ROUND(E55-H55,2)</f>
        <v>0</v>
      </c>
    </row>
    <row r="56" spans="1:9" x14ac:dyDescent="0.2">
      <c r="A56" s="210" t="s">
        <v>316</v>
      </c>
      <c r="B56" s="65" t="s">
        <v>393</v>
      </c>
      <c r="C56" s="211" t="s">
        <v>379</v>
      </c>
      <c r="D56" s="211" t="s">
        <v>334</v>
      </c>
      <c r="E56" s="212">
        <f>+GCP!E36</f>
        <v>7381038.3899999997</v>
      </c>
      <c r="F56" s="211" t="s">
        <v>354</v>
      </c>
      <c r="G56" s="211" t="s">
        <v>334</v>
      </c>
      <c r="H56" s="212">
        <f>+CTG!E15</f>
        <v>7381038.3899999997</v>
      </c>
      <c r="I56" s="213">
        <f>ROUND(E56-H56,2)</f>
        <v>0</v>
      </c>
    </row>
    <row r="57" spans="1:9" x14ac:dyDescent="0.2">
      <c r="A57" s="210" t="s">
        <v>317</v>
      </c>
      <c r="B57" s="65" t="s">
        <v>394</v>
      </c>
      <c r="C57" s="211" t="s">
        <v>379</v>
      </c>
      <c r="D57" s="211" t="s">
        <v>347</v>
      </c>
      <c r="E57" s="212">
        <f>+GCP!F36</f>
        <v>7381038.3899999997</v>
      </c>
      <c r="F57" s="211" t="s">
        <v>354</v>
      </c>
      <c r="G57" s="211" t="s">
        <v>347</v>
      </c>
      <c r="H57" s="212">
        <f>+COG!F76</f>
        <v>7381038.3899999997</v>
      </c>
      <c r="I57" s="213">
        <f>ROUND(E57-H57,2)</f>
        <v>0</v>
      </c>
    </row>
    <row r="58" spans="1:9" x14ac:dyDescent="0.2">
      <c r="A58" s="472"/>
      <c r="B58" s="473"/>
      <c r="C58" s="473"/>
      <c r="D58" s="473"/>
      <c r="E58" s="473"/>
      <c r="F58" s="473"/>
      <c r="G58" s="473"/>
      <c r="H58" s="473"/>
      <c r="I58" s="474"/>
    </row>
    <row r="59" spans="1:9" x14ac:dyDescent="0.2">
      <c r="A59" s="210" t="s">
        <v>314</v>
      </c>
      <c r="B59" s="65" t="s">
        <v>395</v>
      </c>
      <c r="C59" s="211" t="s">
        <v>379</v>
      </c>
      <c r="D59" s="211" t="s">
        <v>341</v>
      </c>
      <c r="E59" s="212">
        <f>+GCP!B36</f>
        <v>6888309.5800000001</v>
      </c>
      <c r="F59" s="211" t="s">
        <v>359</v>
      </c>
      <c r="G59" s="211" t="s">
        <v>341</v>
      </c>
      <c r="H59" s="212">
        <f>+CFG!B41</f>
        <v>6888309.5800000001</v>
      </c>
      <c r="I59" s="213">
        <f>+ROUND(E59-H59,2)</f>
        <v>0</v>
      </c>
    </row>
    <row r="60" spans="1:9" ht="22.5" x14ac:dyDescent="0.2">
      <c r="A60" s="210" t="s">
        <v>315</v>
      </c>
      <c r="B60" s="65" t="s">
        <v>396</v>
      </c>
      <c r="C60" s="211" t="s">
        <v>379</v>
      </c>
      <c r="D60" s="211" t="s">
        <v>331</v>
      </c>
      <c r="E60" s="212">
        <f>+GCP!C36</f>
        <v>1180570.8899999999</v>
      </c>
      <c r="F60" s="211" t="s">
        <v>359</v>
      </c>
      <c r="G60" s="211" t="s">
        <v>331</v>
      </c>
      <c r="H60" s="212">
        <f>+CFG!C41</f>
        <v>1180570.8899999999</v>
      </c>
      <c r="I60" s="213">
        <f>+ROUND(E60-H60,2)</f>
        <v>0</v>
      </c>
    </row>
    <row r="61" spans="1:9" x14ac:dyDescent="0.2">
      <c r="A61" s="210" t="s">
        <v>316</v>
      </c>
      <c r="B61" s="65" t="s">
        <v>397</v>
      </c>
      <c r="C61" s="211" t="s">
        <v>379</v>
      </c>
      <c r="D61" s="211" t="s">
        <v>334</v>
      </c>
      <c r="E61" s="212">
        <f>+GCP!E36</f>
        <v>7381038.3899999997</v>
      </c>
      <c r="F61" s="211" t="s">
        <v>359</v>
      </c>
      <c r="G61" s="211" t="s">
        <v>334</v>
      </c>
      <c r="H61" s="212">
        <f>+CFG!E41</f>
        <v>7381038.3899999997</v>
      </c>
      <c r="I61" s="213">
        <f>ROUND(E61-H61,2)</f>
        <v>0</v>
      </c>
    </row>
    <row r="62" spans="1:9" x14ac:dyDescent="0.2">
      <c r="A62" s="214" t="s">
        <v>317</v>
      </c>
      <c r="B62" s="215" t="s">
        <v>398</v>
      </c>
      <c r="C62" s="216" t="s">
        <v>379</v>
      </c>
      <c r="D62" s="216" t="s">
        <v>347</v>
      </c>
      <c r="E62" s="217">
        <f>+GCP!F36</f>
        <v>7381038.3899999997</v>
      </c>
      <c r="F62" s="216" t="s">
        <v>359</v>
      </c>
      <c r="G62" s="216" t="s">
        <v>347</v>
      </c>
      <c r="H62" s="217">
        <f>+CFG!F41</f>
        <v>7381038.3899999997</v>
      </c>
      <c r="I62" s="218">
        <f>ROUND(E62-H62,2)</f>
        <v>0</v>
      </c>
    </row>
  </sheetData>
  <mergeCells count="24">
    <mergeCell ref="A53:I53"/>
    <mergeCell ref="A58:I58"/>
    <mergeCell ref="L11:L12"/>
    <mergeCell ref="A26:I26"/>
    <mergeCell ref="A31:I31"/>
    <mergeCell ref="A35:I35"/>
    <mergeCell ref="A38:I38"/>
    <mergeCell ref="A43:I43"/>
    <mergeCell ref="A48:I48"/>
    <mergeCell ref="H5:H6"/>
    <mergeCell ref="I5:I6"/>
    <mergeCell ref="A11:I11"/>
    <mergeCell ref="A16:I16"/>
    <mergeCell ref="A21:I21"/>
    <mergeCell ref="A1:G1"/>
    <mergeCell ref="A2:G2"/>
    <mergeCell ref="A3:G3"/>
    <mergeCell ref="A5:A6"/>
    <mergeCell ref="B5:B6"/>
    <mergeCell ref="C5:C6"/>
    <mergeCell ref="D5:D6"/>
    <mergeCell ref="E5:E6"/>
    <mergeCell ref="F5:F6"/>
    <mergeCell ref="G5:G6"/>
  </mergeCells>
  <conditionalFormatting sqref="I1:I3">
    <cfRule type="containsText" dxfId="0" priority="1" operator="containsText" text="No cumple la regla">
      <formula>NOT(ISERROR(SEARCH("No cumple la regla",I1)))</formula>
    </cfRule>
  </conditionalFormatting>
  <dataValidations count="2">
    <dataValidation type="list" allowBlank="1" showInputMessage="1" showErrorMessage="1" sqref="I2">
      <formula1>"Trimestral,Cuenta Pública"</formula1>
    </dataValidation>
    <dataValidation type="list" allowBlank="1" showInputMessage="1" showErrorMessage="1" sqref="I3">
      <formula1>"1,2,3,4"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9"/>
  <sheetViews>
    <sheetView zoomScaleNormal="100" workbookViewId="0">
      <selection activeCell="A7" sqref="A7"/>
    </sheetView>
  </sheetViews>
  <sheetFormatPr baseColWidth="10" defaultColWidth="9.42578125" defaultRowHeight="11.25" x14ac:dyDescent="0.25"/>
  <cols>
    <col min="1" max="1" width="78.42578125" style="8" customWidth="1"/>
    <col min="2" max="3" width="20.140625" style="8" customWidth="1"/>
    <col min="4" max="4" width="9.140625" style="8" bestFit="1" customWidth="1"/>
    <col min="5" max="16384" width="9.42578125" style="8"/>
  </cols>
  <sheetData>
    <row r="1" spans="1:4" ht="45" customHeight="1" x14ac:dyDescent="0.25">
      <c r="A1" s="475" t="s">
        <v>667</v>
      </c>
      <c r="B1" s="476"/>
      <c r="C1" s="477"/>
    </row>
    <row r="2" spans="1:4" x14ac:dyDescent="0.25">
      <c r="A2" s="9" t="s">
        <v>100</v>
      </c>
      <c r="B2" s="9">
        <v>2025</v>
      </c>
      <c r="C2" s="9">
        <v>2024</v>
      </c>
    </row>
    <row r="3" spans="1:4" s="12" customFormat="1" x14ac:dyDescent="0.25">
      <c r="A3" s="10" t="s">
        <v>102</v>
      </c>
      <c r="B3" s="11"/>
      <c r="C3" s="11"/>
    </row>
    <row r="4" spans="1:4" x14ac:dyDescent="0.25">
      <c r="A4" s="13" t="s">
        <v>103</v>
      </c>
      <c r="B4" s="431">
        <f>SUM(B5:B11)</f>
        <v>1332267.73</v>
      </c>
      <c r="C4" s="431">
        <f>SUM(C5:C11)</f>
        <v>1077608.46</v>
      </c>
      <c r="D4" s="12"/>
    </row>
    <row r="5" spans="1:4" x14ac:dyDescent="0.2">
      <c r="A5" s="14" t="s">
        <v>104</v>
      </c>
      <c r="B5" s="433">
        <v>0</v>
      </c>
      <c r="C5" s="433">
        <v>0</v>
      </c>
      <c r="D5" s="15">
        <v>4110</v>
      </c>
    </row>
    <row r="6" spans="1:4" x14ac:dyDescent="0.2">
      <c r="A6" s="14" t="s">
        <v>105</v>
      </c>
      <c r="B6" s="433">
        <v>0</v>
      </c>
      <c r="C6" s="433">
        <v>0</v>
      </c>
      <c r="D6" s="15">
        <v>4120</v>
      </c>
    </row>
    <row r="7" spans="1:4" x14ac:dyDescent="0.2">
      <c r="A7" s="14" t="s">
        <v>106</v>
      </c>
      <c r="B7" s="433">
        <v>0</v>
      </c>
      <c r="C7" s="433">
        <v>0</v>
      </c>
      <c r="D7" s="15">
        <v>4130</v>
      </c>
    </row>
    <row r="8" spans="1:4" x14ac:dyDescent="0.2">
      <c r="A8" s="14" t="s">
        <v>107</v>
      </c>
      <c r="B8" s="433">
        <v>0</v>
      </c>
      <c r="C8" s="433">
        <v>0</v>
      </c>
      <c r="D8" s="15">
        <v>4140</v>
      </c>
    </row>
    <row r="9" spans="1:4" x14ac:dyDescent="0.2">
      <c r="A9" s="435" t="s">
        <v>108</v>
      </c>
      <c r="B9" s="433">
        <v>0</v>
      </c>
      <c r="C9" s="433">
        <v>54.21</v>
      </c>
      <c r="D9" s="15">
        <v>4150</v>
      </c>
    </row>
    <row r="10" spans="1:4" x14ac:dyDescent="0.2">
      <c r="A10" s="14" t="s">
        <v>109</v>
      </c>
      <c r="B10" s="433">
        <v>0</v>
      </c>
      <c r="C10" s="433">
        <v>0</v>
      </c>
      <c r="D10" s="15">
        <v>4160</v>
      </c>
    </row>
    <row r="11" spans="1:4" ht="11.25" customHeight="1" x14ac:dyDescent="0.2">
      <c r="A11" s="14" t="s">
        <v>110</v>
      </c>
      <c r="B11" s="433">
        <v>1332267.73</v>
      </c>
      <c r="C11" s="433">
        <v>1077554.25</v>
      </c>
      <c r="D11" s="15">
        <v>4170</v>
      </c>
    </row>
    <row r="12" spans="1:4" ht="11.25" customHeight="1" x14ac:dyDescent="0.25">
      <c r="A12" s="14"/>
      <c r="B12" s="434"/>
      <c r="C12" s="434"/>
      <c r="D12" s="12"/>
    </row>
    <row r="13" spans="1:4" ht="33.75" x14ac:dyDescent="0.25">
      <c r="A13" s="13" t="s">
        <v>111</v>
      </c>
      <c r="B13" s="431">
        <f>SUM(B14:B15)</f>
        <v>6084779.5800000001</v>
      </c>
      <c r="C13" s="431">
        <f>SUM(C14:C15)</f>
        <v>5826303.8300000001</v>
      </c>
      <c r="D13" s="12"/>
    </row>
    <row r="14" spans="1:4" ht="22.5" x14ac:dyDescent="0.2">
      <c r="A14" s="14" t="s">
        <v>112</v>
      </c>
      <c r="B14" s="433">
        <v>0</v>
      </c>
      <c r="C14" s="433">
        <v>0</v>
      </c>
      <c r="D14" s="15">
        <v>4210</v>
      </c>
    </row>
    <row r="15" spans="1:4" ht="11.25" customHeight="1" x14ac:dyDescent="0.2">
      <c r="A15" s="14" t="s">
        <v>113</v>
      </c>
      <c r="B15" s="433">
        <v>6084779.5800000001</v>
      </c>
      <c r="C15" s="433">
        <v>5826303.8300000001</v>
      </c>
      <c r="D15" s="15">
        <v>4220</v>
      </c>
    </row>
    <row r="16" spans="1:4" ht="11.25" customHeight="1" x14ac:dyDescent="0.25">
      <c r="A16" s="14"/>
      <c r="B16" s="434"/>
      <c r="C16" s="434"/>
      <c r="D16" s="12"/>
    </row>
    <row r="17" spans="1:5" ht="11.25" customHeight="1" x14ac:dyDescent="0.25">
      <c r="A17" s="13" t="s">
        <v>114</v>
      </c>
      <c r="B17" s="431">
        <f>SUM(B18:B22)</f>
        <v>5054</v>
      </c>
      <c r="C17" s="431">
        <f>SUM(C18:C22)</f>
        <v>0</v>
      </c>
      <c r="D17" s="12"/>
    </row>
    <row r="18" spans="1:5" ht="11.25" customHeight="1" x14ac:dyDescent="0.2">
      <c r="A18" s="14" t="s">
        <v>115</v>
      </c>
      <c r="B18" s="433">
        <v>0</v>
      </c>
      <c r="C18" s="433">
        <v>0</v>
      </c>
      <c r="D18" s="15">
        <v>4310</v>
      </c>
    </row>
    <row r="19" spans="1:5" ht="11.25" customHeight="1" x14ac:dyDescent="0.2">
      <c r="A19" s="14" t="s">
        <v>116</v>
      </c>
      <c r="B19" s="433">
        <v>0</v>
      </c>
      <c r="C19" s="433">
        <v>0</v>
      </c>
      <c r="D19" s="15">
        <v>4320</v>
      </c>
    </row>
    <row r="20" spans="1:5" ht="11.25" customHeight="1" x14ac:dyDescent="0.2">
      <c r="A20" s="14" t="s">
        <v>117</v>
      </c>
      <c r="B20" s="433">
        <v>0</v>
      </c>
      <c r="C20" s="433">
        <v>0</v>
      </c>
      <c r="D20" s="15">
        <v>4330</v>
      </c>
    </row>
    <row r="21" spans="1:5" ht="11.25" customHeight="1" x14ac:dyDescent="0.2">
      <c r="A21" s="14" t="s">
        <v>118</v>
      </c>
      <c r="B21" s="433">
        <v>0</v>
      </c>
      <c r="C21" s="433">
        <v>0</v>
      </c>
      <c r="D21" s="15">
        <v>4340</v>
      </c>
    </row>
    <row r="22" spans="1:5" ht="11.25" customHeight="1" x14ac:dyDescent="0.2">
      <c r="A22" s="14" t="s">
        <v>119</v>
      </c>
      <c r="B22" s="433">
        <v>5054</v>
      </c>
      <c r="C22" s="433">
        <v>0</v>
      </c>
      <c r="D22" s="15">
        <v>4390</v>
      </c>
    </row>
    <row r="23" spans="1:5" ht="11.25" customHeight="1" x14ac:dyDescent="0.25">
      <c r="A23" s="16"/>
      <c r="B23" s="434"/>
      <c r="C23" s="434"/>
      <c r="D23" s="12"/>
    </row>
    <row r="24" spans="1:5" ht="11.25" customHeight="1" x14ac:dyDescent="0.25">
      <c r="A24" s="10" t="s">
        <v>120</v>
      </c>
      <c r="B24" s="431">
        <f>SUM(B4+B13+B17)</f>
        <v>7422101.3100000005</v>
      </c>
      <c r="C24" s="432">
        <f>SUM(C4+C13+C17)</f>
        <v>6903912.29</v>
      </c>
      <c r="D24" s="12"/>
    </row>
    <row r="25" spans="1:5" ht="11.25" customHeight="1" x14ac:dyDescent="0.25">
      <c r="A25" s="17"/>
      <c r="B25" s="434"/>
      <c r="C25" s="434"/>
      <c r="D25" s="12"/>
      <c r="E25" s="12"/>
    </row>
    <row r="26" spans="1:5" s="12" customFormat="1" ht="11.25" customHeight="1" x14ac:dyDescent="0.25">
      <c r="A26" s="10" t="s">
        <v>121</v>
      </c>
      <c r="B26" s="434"/>
      <c r="C26" s="434"/>
      <c r="E26" s="8"/>
    </row>
    <row r="27" spans="1:5" ht="11.25" customHeight="1" x14ac:dyDescent="0.25">
      <c r="A27" s="13" t="s">
        <v>122</v>
      </c>
      <c r="B27" s="431">
        <f>SUM(B28:B30)</f>
        <v>7305588.3899999997</v>
      </c>
      <c r="C27" s="431">
        <f>SUM(C28:C30)</f>
        <v>6879423.8600000003</v>
      </c>
      <c r="D27" s="12"/>
    </row>
    <row r="28" spans="1:5" ht="11.25" customHeight="1" x14ac:dyDescent="0.2">
      <c r="A28" s="14" t="s">
        <v>123</v>
      </c>
      <c r="B28" s="433">
        <v>4676902.0199999996</v>
      </c>
      <c r="C28" s="433">
        <v>4115573.66</v>
      </c>
      <c r="D28" s="15">
        <v>5110</v>
      </c>
    </row>
    <row r="29" spans="1:5" ht="11.25" customHeight="1" x14ac:dyDescent="0.2">
      <c r="A29" s="14" t="s">
        <v>124</v>
      </c>
      <c r="B29" s="433">
        <v>957025.33</v>
      </c>
      <c r="C29" s="433">
        <v>1275211.42</v>
      </c>
      <c r="D29" s="15">
        <v>5120</v>
      </c>
    </row>
    <row r="30" spans="1:5" ht="11.25" customHeight="1" x14ac:dyDescent="0.2">
      <c r="A30" s="14" t="s">
        <v>125</v>
      </c>
      <c r="B30" s="433">
        <v>1671661.04</v>
      </c>
      <c r="C30" s="433">
        <v>1488638.78</v>
      </c>
      <c r="D30" s="15">
        <v>5130</v>
      </c>
    </row>
    <row r="31" spans="1:5" ht="11.25" customHeight="1" x14ac:dyDescent="0.25">
      <c r="A31" s="14"/>
      <c r="B31" s="434"/>
      <c r="C31" s="434"/>
      <c r="D31" s="12"/>
    </row>
    <row r="32" spans="1:5" ht="11.25" customHeight="1" x14ac:dyDescent="0.25">
      <c r="A32" s="13" t="s">
        <v>126</v>
      </c>
      <c r="B32" s="431">
        <f>SUM(B33:B41)</f>
        <v>5100</v>
      </c>
      <c r="C32" s="431">
        <f>SUM(C33:C41)</f>
        <v>13500</v>
      </c>
      <c r="D32" s="12"/>
    </row>
    <row r="33" spans="1:4" ht="11.25" customHeight="1" x14ac:dyDescent="0.2">
      <c r="A33" s="14" t="s">
        <v>127</v>
      </c>
      <c r="B33" s="433">
        <v>0</v>
      </c>
      <c r="C33" s="433">
        <v>0</v>
      </c>
      <c r="D33" s="15">
        <v>5210</v>
      </c>
    </row>
    <row r="34" spans="1:4" ht="11.25" customHeight="1" x14ac:dyDescent="0.2">
      <c r="A34" s="14" t="s">
        <v>128</v>
      </c>
      <c r="B34" s="433">
        <v>0</v>
      </c>
      <c r="C34" s="433">
        <v>0</v>
      </c>
      <c r="D34" s="15">
        <v>5220</v>
      </c>
    </row>
    <row r="35" spans="1:4" ht="11.25" customHeight="1" x14ac:dyDescent="0.2">
      <c r="A35" s="14" t="s">
        <v>129</v>
      </c>
      <c r="B35" s="433">
        <v>0</v>
      </c>
      <c r="C35" s="433">
        <v>0</v>
      </c>
      <c r="D35" s="15">
        <v>5230</v>
      </c>
    </row>
    <row r="36" spans="1:4" ht="11.25" customHeight="1" x14ac:dyDescent="0.2">
      <c r="A36" s="14" t="s">
        <v>130</v>
      </c>
      <c r="B36" s="433">
        <v>5100</v>
      </c>
      <c r="C36" s="433">
        <v>13500</v>
      </c>
      <c r="D36" s="15">
        <v>5240</v>
      </c>
    </row>
    <row r="37" spans="1:4" ht="11.25" customHeight="1" x14ac:dyDescent="0.2">
      <c r="A37" s="14" t="s">
        <v>131</v>
      </c>
      <c r="B37" s="433">
        <v>0</v>
      </c>
      <c r="C37" s="433">
        <v>0</v>
      </c>
      <c r="D37" s="15">
        <v>5250</v>
      </c>
    </row>
    <row r="38" spans="1:4" ht="11.25" customHeight="1" x14ac:dyDescent="0.2">
      <c r="A38" s="14" t="s">
        <v>132</v>
      </c>
      <c r="B38" s="433">
        <v>0</v>
      </c>
      <c r="C38" s="433">
        <v>0</v>
      </c>
      <c r="D38" s="15">
        <v>5260</v>
      </c>
    </row>
    <row r="39" spans="1:4" ht="11.25" customHeight="1" x14ac:dyDescent="0.2">
      <c r="A39" s="14" t="s">
        <v>133</v>
      </c>
      <c r="B39" s="433">
        <v>0</v>
      </c>
      <c r="C39" s="433">
        <v>0</v>
      </c>
      <c r="D39" s="15">
        <v>5270</v>
      </c>
    </row>
    <row r="40" spans="1:4" ht="11.25" customHeight="1" x14ac:dyDescent="0.2">
      <c r="A40" s="14" t="s">
        <v>134</v>
      </c>
      <c r="B40" s="433">
        <v>0</v>
      </c>
      <c r="C40" s="433">
        <v>0</v>
      </c>
      <c r="D40" s="15">
        <v>5280</v>
      </c>
    </row>
    <row r="41" spans="1:4" ht="11.25" customHeight="1" x14ac:dyDescent="0.2">
      <c r="A41" s="14" t="s">
        <v>135</v>
      </c>
      <c r="B41" s="433">
        <v>0</v>
      </c>
      <c r="C41" s="433">
        <v>0</v>
      </c>
      <c r="D41" s="15">
        <v>5290</v>
      </c>
    </row>
    <row r="42" spans="1:4" ht="11.25" customHeight="1" x14ac:dyDescent="0.25">
      <c r="A42" s="14"/>
      <c r="B42" s="434"/>
      <c r="C42" s="434"/>
      <c r="D42" s="12"/>
    </row>
    <row r="43" spans="1:4" ht="11.25" customHeight="1" x14ac:dyDescent="0.25">
      <c r="A43" s="13" t="s">
        <v>136</v>
      </c>
      <c r="B43" s="431">
        <f>SUM(B44:B46)</f>
        <v>0</v>
      </c>
      <c r="C43" s="431">
        <f>SUM(C44:C46)</f>
        <v>0</v>
      </c>
      <c r="D43" s="12"/>
    </row>
    <row r="44" spans="1:4" ht="11.25" customHeight="1" x14ac:dyDescent="0.2">
      <c r="A44" s="14" t="s">
        <v>137</v>
      </c>
      <c r="B44" s="433">
        <v>0</v>
      </c>
      <c r="C44" s="433">
        <v>0</v>
      </c>
      <c r="D44" s="15">
        <v>5310</v>
      </c>
    </row>
    <row r="45" spans="1:4" ht="11.25" customHeight="1" x14ac:dyDescent="0.2">
      <c r="A45" s="14" t="s">
        <v>138</v>
      </c>
      <c r="B45" s="433">
        <v>0</v>
      </c>
      <c r="C45" s="433">
        <v>0</v>
      </c>
      <c r="D45" s="15">
        <v>5320</v>
      </c>
    </row>
    <row r="46" spans="1:4" ht="11.25" customHeight="1" x14ac:dyDescent="0.2">
      <c r="A46" s="14" t="s">
        <v>139</v>
      </c>
      <c r="B46" s="433">
        <v>0</v>
      </c>
      <c r="C46" s="433">
        <v>0</v>
      </c>
      <c r="D46" s="15">
        <v>5330</v>
      </c>
    </row>
    <row r="47" spans="1:4" ht="11.25" customHeight="1" x14ac:dyDescent="0.25">
      <c r="A47" s="14"/>
      <c r="B47" s="434"/>
      <c r="C47" s="434"/>
      <c r="D47" s="12"/>
    </row>
    <row r="48" spans="1:4" ht="11.25" customHeight="1" x14ac:dyDescent="0.25">
      <c r="A48" s="13" t="s">
        <v>140</v>
      </c>
      <c r="B48" s="431">
        <f>SUM(B49:B53)</f>
        <v>0</v>
      </c>
      <c r="C48" s="431">
        <f>SUM(C49:C53)</f>
        <v>0</v>
      </c>
      <c r="D48" s="12"/>
    </row>
    <row r="49" spans="1:5" ht="11.25" customHeight="1" x14ac:dyDescent="0.2">
      <c r="A49" s="14" t="s">
        <v>141</v>
      </c>
      <c r="B49" s="433">
        <v>0</v>
      </c>
      <c r="C49" s="433">
        <v>0</v>
      </c>
      <c r="D49" s="15">
        <v>5410</v>
      </c>
    </row>
    <row r="50" spans="1:5" ht="11.25" customHeight="1" x14ac:dyDescent="0.2">
      <c r="A50" s="14" t="s">
        <v>142</v>
      </c>
      <c r="B50" s="433">
        <v>0</v>
      </c>
      <c r="C50" s="433">
        <v>0</v>
      </c>
      <c r="D50" s="15">
        <v>5420</v>
      </c>
    </row>
    <row r="51" spans="1:5" ht="11.25" customHeight="1" x14ac:dyDescent="0.2">
      <c r="A51" s="14" t="s">
        <v>143</v>
      </c>
      <c r="B51" s="433">
        <v>0</v>
      </c>
      <c r="C51" s="433">
        <v>0</v>
      </c>
      <c r="D51" s="15">
        <v>5430</v>
      </c>
    </row>
    <row r="52" spans="1:5" ht="11.25" customHeight="1" x14ac:dyDescent="0.2">
      <c r="A52" s="14" t="s">
        <v>144</v>
      </c>
      <c r="B52" s="433">
        <v>0</v>
      </c>
      <c r="C52" s="433">
        <v>0</v>
      </c>
      <c r="D52" s="15">
        <v>5440</v>
      </c>
    </row>
    <row r="53" spans="1:5" ht="11.25" customHeight="1" x14ac:dyDescent="0.2">
      <c r="A53" s="14" t="s">
        <v>145</v>
      </c>
      <c r="B53" s="433">
        <v>0</v>
      </c>
      <c r="C53" s="433">
        <v>0</v>
      </c>
      <c r="D53" s="15">
        <v>5450</v>
      </c>
    </row>
    <row r="54" spans="1:5" ht="11.25" customHeight="1" x14ac:dyDescent="0.25">
      <c r="A54" s="14"/>
      <c r="B54" s="434"/>
      <c r="C54" s="434"/>
      <c r="D54" s="12"/>
    </row>
    <row r="55" spans="1:5" ht="11.25" customHeight="1" x14ac:dyDescent="0.25">
      <c r="A55" s="13" t="s">
        <v>146</v>
      </c>
      <c r="B55" s="431">
        <f>SUM(B56:B59)</f>
        <v>67405.03</v>
      </c>
      <c r="C55" s="431">
        <f>SUM(C56:C59)</f>
        <v>58364.58</v>
      </c>
      <c r="D55" s="12"/>
    </row>
    <row r="56" spans="1:5" ht="11.25" customHeight="1" x14ac:dyDescent="0.2">
      <c r="A56" s="14" t="s">
        <v>147</v>
      </c>
      <c r="B56" s="433">
        <v>67405.03</v>
      </c>
      <c r="C56" s="433">
        <v>58364.58</v>
      </c>
      <c r="D56" s="15">
        <v>5510</v>
      </c>
    </row>
    <row r="57" spans="1:5" ht="11.25" customHeight="1" x14ac:dyDescent="0.2">
      <c r="A57" s="14" t="s">
        <v>148</v>
      </c>
      <c r="B57" s="433">
        <v>0</v>
      </c>
      <c r="C57" s="433">
        <v>0</v>
      </c>
      <c r="D57" s="15">
        <v>5520</v>
      </c>
    </row>
    <row r="58" spans="1:5" ht="11.25" customHeight="1" x14ac:dyDescent="0.2">
      <c r="A58" s="14" t="s">
        <v>149</v>
      </c>
      <c r="B58" s="433">
        <v>0</v>
      </c>
      <c r="C58" s="433">
        <v>0</v>
      </c>
      <c r="D58" s="15">
        <v>5530</v>
      </c>
    </row>
    <row r="59" spans="1:5" ht="11.25" customHeight="1" x14ac:dyDescent="0.2">
      <c r="A59" s="14" t="s">
        <v>150</v>
      </c>
      <c r="B59" s="433">
        <v>0</v>
      </c>
      <c r="C59" s="433">
        <v>0</v>
      </c>
      <c r="D59" s="15">
        <v>5590</v>
      </c>
    </row>
    <row r="60" spans="1:5" ht="11.25" customHeight="1" x14ac:dyDescent="0.25">
      <c r="A60" s="14"/>
      <c r="B60" s="434"/>
      <c r="C60" s="434"/>
      <c r="D60" s="12"/>
    </row>
    <row r="61" spans="1:5" ht="11.25" customHeight="1" x14ac:dyDescent="0.25">
      <c r="A61" s="13" t="s">
        <v>151</v>
      </c>
      <c r="B61" s="431">
        <f>SUM(B62)</f>
        <v>0</v>
      </c>
      <c r="C61" s="431">
        <f>SUM(C62)</f>
        <v>0</v>
      </c>
      <c r="D61" s="12"/>
    </row>
    <row r="62" spans="1:5" ht="11.25" customHeight="1" x14ac:dyDescent="0.2">
      <c r="A62" s="14" t="s">
        <v>152</v>
      </c>
      <c r="B62" s="433">
        <v>0</v>
      </c>
      <c r="C62" s="433">
        <v>0</v>
      </c>
      <c r="D62" s="15">
        <v>5610</v>
      </c>
    </row>
    <row r="63" spans="1:5" ht="11.25" customHeight="1" x14ac:dyDescent="0.25">
      <c r="A63" s="16"/>
      <c r="B63" s="434"/>
      <c r="C63" s="434"/>
      <c r="D63" s="12"/>
    </row>
    <row r="64" spans="1:5" ht="11.25" customHeight="1" x14ac:dyDescent="0.25">
      <c r="A64" s="10" t="s">
        <v>153</v>
      </c>
      <c r="B64" s="431">
        <f>B61+B55+B48+B43+B32+B27</f>
        <v>7378093.4199999999</v>
      </c>
      <c r="C64" s="432">
        <f>C61+C55+C48+C43+C32+C27</f>
        <v>6951288.4400000004</v>
      </c>
      <c r="D64" s="12"/>
      <c r="E64" s="12"/>
    </row>
    <row r="65" spans="1:8" ht="11.25" customHeight="1" x14ac:dyDescent="0.25">
      <c r="A65" s="17"/>
      <c r="B65" s="434"/>
      <c r="C65" s="434"/>
      <c r="D65" s="12"/>
      <c r="E65" s="12"/>
    </row>
    <row r="66" spans="1:8" s="12" customFormat="1" x14ac:dyDescent="0.25">
      <c r="A66" s="10" t="s">
        <v>154</v>
      </c>
      <c r="B66" s="431">
        <f>B24-B64</f>
        <v>44007.890000000596</v>
      </c>
      <c r="C66" s="431">
        <f>C24-C64</f>
        <v>-47376.150000000373</v>
      </c>
      <c r="E66" s="8"/>
    </row>
    <row r="67" spans="1:8" s="12" customFormat="1" x14ac:dyDescent="0.25">
      <c r="A67" s="16"/>
      <c r="B67" s="434"/>
      <c r="C67" s="434"/>
      <c r="E67" s="8"/>
    </row>
    <row r="68" spans="1:8" s="19" customFormat="1" x14ac:dyDescent="0.2">
      <c r="A68" s="18"/>
      <c r="B68" s="8"/>
      <c r="C68" s="8"/>
      <c r="D68" s="12"/>
      <c r="E68" s="8"/>
      <c r="F68" s="8"/>
      <c r="G68" s="8"/>
      <c r="H68" s="8"/>
    </row>
    <row r="69" spans="1:8" ht="12.75" x14ac:dyDescent="0.25">
      <c r="A69" s="20" t="s">
        <v>155</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topLeftCell="A25" zoomScaleNormal="100" zoomScaleSheetLayoutView="100" workbookViewId="0">
      <selection activeCell="E13" sqref="E13"/>
    </sheetView>
  </sheetViews>
  <sheetFormatPr baseColWidth="10" defaultColWidth="9.42578125" defaultRowHeight="11.25" x14ac:dyDescent="0.25"/>
  <cols>
    <col min="1" max="1" width="48.140625" style="28" customWidth="1"/>
    <col min="2" max="2" width="12.42578125" style="28" customWidth="1"/>
    <col min="3" max="3" width="12.42578125" style="29" customWidth="1"/>
    <col min="4" max="4" width="48.140625" style="29" customWidth="1"/>
    <col min="5" max="6" width="12.42578125" style="29" customWidth="1"/>
    <col min="7" max="16384" width="9.42578125" style="8"/>
  </cols>
  <sheetData>
    <row r="1" spans="1:6" ht="45" customHeight="1" x14ac:dyDescent="0.25">
      <c r="A1" s="478" t="s">
        <v>668</v>
      </c>
      <c r="B1" s="479"/>
      <c r="C1" s="479"/>
      <c r="D1" s="479"/>
      <c r="E1" s="479"/>
      <c r="F1" s="480"/>
    </row>
    <row r="2" spans="1:6" x14ac:dyDescent="0.25">
      <c r="A2" s="21" t="s">
        <v>100</v>
      </c>
      <c r="B2" s="21">
        <v>2025</v>
      </c>
      <c r="C2" s="21">
        <v>2024</v>
      </c>
      <c r="D2" s="21" t="s">
        <v>100</v>
      </c>
      <c r="E2" s="21">
        <v>2025</v>
      </c>
      <c r="F2" s="21">
        <v>2024</v>
      </c>
    </row>
    <row r="3" spans="1:6" s="12" customFormat="1" x14ac:dyDescent="0.25">
      <c r="A3" s="10" t="s">
        <v>156</v>
      </c>
      <c r="B3" s="22"/>
      <c r="C3" s="22"/>
      <c r="D3" s="10" t="s">
        <v>157</v>
      </c>
      <c r="E3" s="22"/>
      <c r="F3" s="22"/>
    </row>
    <row r="4" spans="1:6" x14ac:dyDescent="0.25">
      <c r="A4" s="13" t="s">
        <v>158</v>
      </c>
      <c r="B4" s="22"/>
      <c r="C4" s="22"/>
      <c r="D4" s="13" t="s">
        <v>159</v>
      </c>
      <c r="E4" s="22"/>
      <c r="F4" s="22"/>
    </row>
    <row r="5" spans="1:6" x14ac:dyDescent="0.25">
      <c r="A5" s="14" t="s">
        <v>160</v>
      </c>
      <c r="B5" s="425">
        <v>792607.9</v>
      </c>
      <c r="C5" s="425">
        <v>446255.84</v>
      </c>
      <c r="D5" s="14" t="s">
        <v>161</v>
      </c>
      <c r="E5" s="425">
        <v>256997.5</v>
      </c>
      <c r="F5" s="428">
        <v>40962.410000000003</v>
      </c>
    </row>
    <row r="6" spans="1:6" x14ac:dyDescent="0.25">
      <c r="A6" s="14" t="s">
        <v>162</v>
      </c>
      <c r="B6" s="425">
        <v>79084.73</v>
      </c>
      <c r="C6" s="425">
        <v>79084.73</v>
      </c>
      <c r="D6" s="14" t="s">
        <v>163</v>
      </c>
      <c r="E6" s="425">
        <v>0</v>
      </c>
      <c r="F6" s="428">
        <v>0</v>
      </c>
    </row>
    <row r="7" spans="1:6" x14ac:dyDescent="0.25">
      <c r="A7" s="14" t="s">
        <v>164</v>
      </c>
      <c r="B7" s="425">
        <v>0</v>
      </c>
      <c r="C7" s="425">
        <v>0</v>
      </c>
      <c r="D7" s="14" t="s">
        <v>165</v>
      </c>
      <c r="E7" s="425">
        <v>0</v>
      </c>
      <c r="F7" s="428">
        <v>0</v>
      </c>
    </row>
    <row r="8" spans="1:6" x14ac:dyDescent="0.25">
      <c r="A8" s="14" t="s">
        <v>166</v>
      </c>
      <c r="B8" s="425">
        <v>0</v>
      </c>
      <c r="C8" s="425">
        <v>0</v>
      </c>
      <c r="D8" s="14" t="s">
        <v>167</v>
      </c>
      <c r="E8" s="425">
        <v>0</v>
      </c>
      <c r="F8" s="428">
        <v>0</v>
      </c>
    </row>
    <row r="9" spans="1:6" x14ac:dyDescent="0.25">
      <c r="A9" s="14" t="s">
        <v>168</v>
      </c>
      <c r="B9" s="425">
        <v>0</v>
      </c>
      <c r="C9" s="425">
        <v>0</v>
      </c>
      <c r="D9" s="14" t="s">
        <v>169</v>
      </c>
      <c r="E9" s="425">
        <v>0</v>
      </c>
      <c r="F9" s="428">
        <v>0</v>
      </c>
    </row>
    <row r="10" spans="1:6" ht="22.5" x14ac:dyDescent="0.25">
      <c r="A10" s="14" t="s">
        <v>170</v>
      </c>
      <c r="B10" s="425">
        <v>0</v>
      </c>
      <c r="C10" s="425">
        <v>0</v>
      </c>
      <c r="D10" s="14" t="s">
        <v>171</v>
      </c>
      <c r="E10" s="425">
        <v>0</v>
      </c>
      <c r="F10" s="428">
        <v>0</v>
      </c>
    </row>
    <row r="11" spans="1:6" x14ac:dyDescent="0.25">
      <c r="A11" s="14" t="s">
        <v>172</v>
      </c>
      <c r="B11" s="425">
        <v>0</v>
      </c>
      <c r="C11" s="425">
        <v>0</v>
      </c>
      <c r="D11" s="14" t="s">
        <v>173</v>
      </c>
      <c r="E11" s="425">
        <v>0</v>
      </c>
      <c r="F11" s="428">
        <v>0</v>
      </c>
    </row>
    <row r="12" spans="1:6" x14ac:dyDescent="0.25">
      <c r="A12" s="16"/>
      <c r="B12" s="426"/>
      <c r="C12" s="426"/>
      <c r="D12" s="14" t="s">
        <v>174</v>
      </c>
      <c r="E12" s="425">
        <v>0</v>
      </c>
      <c r="F12" s="428">
        <v>0</v>
      </c>
    </row>
    <row r="13" spans="1:6" x14ac:dyDescent="0.25">
      <c r="A13" s="13" t="s">
        <v>175</v>
      </c>
      <c r="B13" s="427">
        <f>SUM(B5:B11)</f>
        <v>871692.63</v>
      </c>
      <c r="C13" s="427">
        <f>SUM(C5:C11)</f>
        <v>525340.57000000007</v>
      </c>
      <c r="D13" s="16"/>
      <c r="E13" s="429"/>
      <c r="F13" s="430"/>
    </row>
    <row r="14" spans="1:6" x14ac:dyDescent="0.25">
      <c r="A14" s="17"/>
      <c r="B14" s="426"/>
      <c r="C14" s="426"/>
      <c r="D14" s="13" t="s">
        <v>176</v>
      </c>
      <c r="E14" s="431">
        <f>SUM(E5:E12)</f>
        <v>256997.5</v>
      </c>
      <c r="F14" s="432">
        <f>SUM(F5:F12)</f>
        <v>40962.410000000003</v>
      </c>
    </row>
    <row r="15" spans="1:6" x14ac:dyDescent="0.25">
      <c r="A15" s="13" t="s">
        <v>177</v>
      </c>
      <c r="B15" s="426"/>
      <c r="C15" s="426"/>
      <c r="D15" s="17"/>
      <c r="E15" s="426"/>
      <c r="F15" s="430"/>
    </row>
    <row r="16" spans="1:6" x14ac:dyDescent="0.25">
      <c r="A16" s="14" t="s">
        <v>178</v>
      </c>
      <c r="B16" s="425">
        <v>0</v>
      </c>
      <c r="C16" s="425">
        <v>0</v>
      </c>
      <c r="D16" s="13" t="s">
        <v>179</v>
      </c>
      <c r="E16" s="426"/>
      <c r="F16" s="426"/>
    </row>
    <row r="17" spans="1:6" x14ac:dyDescent="0.25">
      <c r="A17" s="14" t="s">
        <v>180</v>
      </c>
      <c r="B17" s="425">
        <v>0</v>
      </c>
      <c r="C17" s="425">
        <v>0</v>
      </c>
      <c r="D17" s="14" t="s">
        <v>181</v>
      </c>
      <c r="E17" s="425">
        <v>0</v>
      </c>
      <c r="F17" s="428">
        <v>0</v>
      </c>
    </row>
    <row r="18" spans="1:6" ht="22.5" x14ac:dyDescent="0.25">
      <c r="A18" s="14" t="s">
        <v>182</v>
      </c>
      <c r="B18" s="425">
        <v>0</v>
      </c>
      <c r="C18" s="425">
        <v>0</v>
      </c>
      <c r="D18" s="14" t="s">
        <v>183</v>
      </c>
      <c r="E18" s="425">
        <v>0</v>
      </c>
      <c r="F18" s="428">
        <v>0</v>
      </c>
    </row>
    <row r="19" spans="1:6" x14ac:dyDescent="0.25">
      <c r="A19" s="14" t="s">
        <v>184</v>
      </c>
      <c r="B19" s="425">
        <v>1270355.82</v>
      </c>
      <c r="C19" s="425">
        <v>1200005.82</v>
      </c>
      <c r="D19" s="14" t="s">
        <v>185</v>
      </c>
      <c r="E19" s="425">
        <v>0</v>
      </c>
      <c r="F19" s="428">
        <v>0</v>
      </c>
    </row>
    <row r="20" spans="1:6" x14ac:dyDescent="0.25">
      <c r="A20" s="14" t="s">
        <v>186</v>
      </c>
      <c r="B20" s="425">
        <v>45644.45</v>
      </c>
      <c r="C20" s="425">
        <v>45644.45</v>
      </c>
      <c r="D20" s="14" t="s">
        <v>187</v>
      </c>
      <c r="E20" s="425">
        <v>0</v>
      </c>
      <c r="F20" s="428">
        <v>0</v>
      </c>
    </row>
    <row r="21" spans="1:6" ht="22.5" x14ac:dyDescent="0.25">
      <c r="A21" s="14" t="s">
        <v>188</v>
      </c>
      <c r="B21" s="425">
        <v>-1053626.94</v>
      </c>
      <c r="C21" s="425">
        <v>-986221.91</v>
      </c>
      <c r="D21" s="14" t="s">
        <v>189</v>
      </c>
      <c r="E21" s="425">
        <v>0</v>
      </c>
      <c r="F21" s="428">
        <v>0</v>
      </c>
    </row>
    <row r="22" spans="1:6" x14ac:dyDescent="0.25">
      <c r="A22" s="14" t="s">
        <v>190</v>
      </c>
      <c r="B22" s="425">
        <v>0</v>
      </c>
      <c r="C22" s="425">
        <v>0</v>
      </c>
      <c r="D22" s="14" t="s">
        <v>191</v>
      </c>
      <c r="E22" s="425">
        <v>0</v>
      </c>
      <c r="F22" s="428">
        <v>0</v>
      </c>
    </row>
    <row r="23" spans="1:6" x14ac:dyDescent="0.25">
      <c r="A23" s="14" t="s">
        <v>192</v>
      </c>
      <c r="B23" s="425">
        <v>0</v>
      </c>
      <c r="C23" s="425">
        <v>0</v>
      </c>
      <c r="D23" s="16"/>
      <c r="E23" s="426"/>
      <c r="F23" s="430"/>
    </row>
    <row r="24" spans="1:6" x14ac:dyDescent="0.25">
      <c r="A24" s="14" t="s">
        <v>193</v>
      </c>
      <c r="B24" s="425">
        <v>0</v>
      </c>
      <c r="C24" s="425">
        <v>0</v>
      </c>
      <c r="D24" s="13" t="s">
        <v>194</v>
      </c>
      <c r="E24" s="427">
        <f>SUM(E17:E22)</f>
        <v>0</v>
      </c>
      <c r="F24" s="432">
        <f>SUM(F17:F22)</f>
        <v>0</v>
      </c>
    </row>
    <row r="25" spans="1:6" s="12" customFormat="1" x14ac:dyDescent="0.25">
      <c r="A25" s="16"/>
      <c r="B25" s="426"/>
      <c r="C25" s="426"/>
      <c r="D25" s="16"/>
      <c r="E25" s="426"/>
      <c r="F25" s="430"/>
    </row>
    <row r="26" spans="1:6" x14ac:dyDescent="0.25">
      <c r="A26" s="13" t="s">
        <v>195</v>
      </c>
      <c r="B26" s="427">
        <f>SUM(B16:B24)</f>
        <v>262373.33000000007</v>
      </c>
      <c r="C26" s="427">
        <f>SUM(C16:C24)</f>
        <v>259428.36</v>
      </c>
      <c r="D26" s="24" t="s">
        <v>196</v>
      </c>
      <c r="E26" s="427">
        <f>SUM(E24+E14)</f>
        <v>256997.5</v>
      </c>
      <c r="F26" s="432">
        <f>SUM(F14+F24)</f>
        <v>40962.410000000003</v>
      </c>
    </row>
    <row r="27" spans="1:6" x14ac:dyDescent="0.25">
      <c r="A27" s="17"/>
      <c r="B27" s="426"/>
      <c r="C27" s="426"/>
      <c r="D27" s="17"/>
      <c r="E27" s="426"/>
      <c r="F27" s="430"/>
    </row>
    <row r="28" spans="1:6" x14ac:dyDescent="0.25">
      <c r="A28" s="13" t="s">
        <v>197</v>
      </c>
      <c r="B28" s="427">
        <f>B13+B26</f>
        <v>1134065.96</v>
      </c>
      <c r="C28" s="427">
        <f>C13+C26</f>
        <v>784768.93</v>
      </c>
      <c r="D28" s="10" t="s">
        <v>198</v>
      </c>
      <c r="E28" s="426"/>
      <c r="F28" s="426"/>
    </row>
    <row r="29" spans="1:6" x14ac:dyDescent="0.25">
      <c r="A29" s="25"/>
      <c r="B29" s="26"/>
      <c r="C29" s="23"/>
      <c r="D29" s="17"/>
      <c r="E29" s="426"/>
      <c r="F29" s="426"/>
    </row>
    <row r="30" spans="1:6" x14ac:dyDescent="0.25">
      <c r="A30" s="25"/>
      <c r="B30" s="26"/>
      <c r="C30" s="23"/>
      <c r="D30" s="13" t="s">
        <v>199</v>
      </c>
      <c r="E30" s="427">
        <f>SUM(E31:E33)</f>
        <v>167878.29</v>
      </c>
      <c r="F30" s="432">
        <f>SUM(F31:F33)</f>
        <v>167878.29</v>
      </c>
    </row>
    <row r="31" spans="1:6" x14ac:dyDescent="0.25">
      <c r="A31" s="25"/>
      <c r="B31" s="26"/>
      <c r="C31" s="23"/>
      <c r="D31" s="14" t="s">
        <v>138</v>
      </c>
      <c r="E31" s="425">
        <v>167878.29</v>
      </c>
      <c r="F31" s="428">
        <v>167878.29</v>
      </c>
    </row>
    <row r="32" spans="1:6" x14ac:dyDescent="0.25">
      <c r="A32" s="25"/>
      <c r="B32" s="26"/>
      <c r="C32" s="23"/>
      <c r="D32" s="14" t="s">
        <v>200</v>
      </c>
      <c r="E32" s="425">
        <v>0</v>
      </c>
      <c r="F32" s="428">
        <v>0</v>
      </c>
    </row>
    <row r="33" spans="1:6" x14ac:dyDescent="0.25">
      <c r="A33" s="25"/>
      <c r="B33" s="26"/>
      <c r="C33" s="23"/>
      <c r="D33" s="14" t="s">
        <v>201</v>
      </c>
      <c r="E33" s="425">
        <v>0</v>
      </c>
      <c r="F33" s="428">
        <v>0</v>
      </c>
    </row>
    <row r="34" spans="1:6" x14ac:dyDescent="0.25">
      <c r="A34" s="25"/>
      <c r="B34" s="26"/>
      <c r="C34" s="23"/>
      <c r="D34" s="16"/>
      <c r="E34" s="426"/>
      <c r="F34" s="430"/>
    </row>
    <row r="35" spans="1:6" x14ac:dyDescent="0.25">
      <c r="A35" s="25"/>
      <c r="B35" s="26"/>
      <c r="C35" s="23"/>
      <c r="D35" s="13" t="s">
        <v>202</v>
      </c>
      <c r="E35" s="427">
        <f>SUM(E36:E40)</f>
        <v>709190.17</v>
      </c>
      <c r="F35" s="432">
        <f>SUM(F36:F40)</f>
        <v>575928.23</v>
      </c>
    </row>
    <row r="36" spans="1:6" x14ac:dyDescent="0.25">
      <c r="A36" s="25"/>
      <c r="B36" s="26"/>
      <c r="C36" s="23"/>
      <c r="D36" s="14" t="s">
        <v>203</v>
      </c>
      <c r="E36" s="425">
        <v>44007.89</v>
      </c>
      <c r="F36" s="428">
        <v>-47376.15</v>
      </c>
    </row>
    <row r="37" spans="1:6" x14ac:dyDescent="0.25">
      <c r="A37" s="25"/>
      <c r="B37" s="26"/>
      <c r="C37" s="23"/>
      <c r="D37" s="14" t="s">
        <v>204</v>
      </c>
      <c r="E37" s="425">
        <v>665182.28</v>
      </c>
      <c r="F37" s="428">
        <v>623304.38</v>
      </c>
    </row>
    <row r="38" spans="1:6" x14ac:dyDescent="0.25">
      <c r="A38" s="25"/>
      <c r="B38" s="26"/>
      <c r="C38" s="23"/>
      <c r="D38" s="14" t="s">
        <v>205</v>
      </c>
      <c r="E38" s="425">
        <v>0</v>
      </c>
      <c r="F38" s="428">
        <v>0</v>
      </c>
    </row>
    <row r="39" spans="1:6" x14ac:dyDescent="0.25">
      <c r="A39" s="25"/>
      <c r="B39" s="26"/>
      <c r="C39" s="23"/>
      <c r="D39" s="14" t="s">
        <v>206</v>
      </c>
      <c r="E39" s="425">
        <v>0</v>
      </c>
      <c r="F39" s="428">
        <v>0</v>
      </c>
    </row>
    <row r="40" spans="1:6" x14ac:dyDescent="0.25">
      <c r="A40" s="25"/>
      <c r="B40" s="26"/>
      <c r="C40" s="23"/>
      <c r="D40" s="14" t="s">
        <v>207</v>
      </c>
      <c r="E40" s="425">
        <v>0</v>
      </c>
      <c r="F40" s="428">
        <v>0</v>
      </c>
    </row>
    <row r="41" spans="1:6" x14ac:dyDescent="0.25">
      <c r="A41" s="25"/>
      <c r="B41" s="26"/>
      <c r="C41" s="23"/>
      <c r="D41" s="16"/>
      <c r="E41" s="426"/>
      <c r="F41" s="430"/>
    </row>
    <row r="42" spans="1:6" ht="22.5" x14ac:dyDescent="0.25">
      <c r="A42" s="25"/>
      <c r="B42" s="26"/>
      <c r="C42" s="23"/>
      <c r="D42" s="13" t="s">
        <v>208</v>
      </c>
      <c r="E42" s="427">
        <f>SUM(E43:E44)</f>
        <v>0</v>
      </c>
      <c r="F42" s="432">
        <f>SUM(F43:F44)</f>
        <v>0</v>
      </c>
    </row>
    <row r="43" spans="1:6" x14ac:dyDescent="0.25">
      <c r="A43" s="25"/>
      <c r="B43" s="26"/>
      <c r="C43" s="23"/>
      <c r="D43" s="14" t="s">
        <v>209</v>
      </c>
      <c r="E43" s="425">
        <v>0</v>
      </c>
      <c r="F43" s="428">
        <v>0</v>
      </c>
    </row>
    <row r="44" spans="1:6" x14ac:dyDescent="0.25">
      <c r="A44" s="25"/>
      <c r="B44" s="26"/>
      <c r="C44" s="23"/>
      <c r="D44" s="14" t="s">
        <v>210</v>
      </c>
      <c r="E44" s="425">
        <v>0</v>
      </c>
      <c r="F44" s="428">
        <v>0</v>
      </c>
    </row>
    <row r="45" spans="1:6" x14ac:dyDescent="0.25">
      <c r="A45" s="25"/>
      <c r="B45" s="26"/>
      <c r="C45" s="23"/>
      <c r="D45" s="16"/>
      <c r="E45" s="426"/>
      <c r="F45" s="430"/>
    </row>
    <row r="46" spans="1:6" x14ac:dyDescent="0.25">
      <c r="A46" s="25"/>
      <c r="B46" s="26"/>
      <c r="C46" s="23"/>
      <c r="D46" s="13" t="s">
        <v>211</v>
      </c>
      <c r="E46" s="427">
        <f>SUM(E42+E35+E30)</f>
        <v>877068.46000000008</v>
      </c>
      <c r="F46" s="432">
        <f>SUM(F42+F35+F30)</f>
        <v>743806.52</v>
      </c>
    </row>
    <row r="47" spans="1:6" x14ac:dyDescent="0.25">
      <c r="A47" s="25"/>
      <c r="B47" s="26"/>
      <c r="C47" s="23"/>
      <c r="D47" s="17"/>
      <c r="E47" s="426"/>
      <c r="F47" s="430"/>
    </row>
    <row r="48" spans="1:6" x14ac:dyDescent="0.25">
      <c r="A48" s="25"/>
      <c r="B48" s="26"/>
      <c r="C48" s="23"/>
      <c r="D48" s="13" t="s">
        <v>212</v>
      </c>
      <c r="E48" s="427">
        <f>E46+E26</f>
        <v>1134065.96</v>
      </c>
      <c r="F48" s="427">
        <f>F46+F26</f>
        <v>784768.93</v>
      </c>
    </row>
    <row r="49" spans="1:6" x14ac:dyDescent="0.25">
      <c r="A49" s="25"/>
      <c r="B49" s="26"/>
      <c r="C49" s="26"/>
      <c r="D49" s="27"/>
      <c r="E49" s="430"/>
      <c r="F49" s="430"/>
    </row>
    <row r="51" spans="1:6" ht="12.75" x14ac:dyDescent="0.25">
      <c r="A51" s="20" t="s">
        <v>155</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zoomScaleNormal="100" workbookViewId="0">
      <selection activeCell="B4" sqref="B4:F38"/>
    </sheetView>
  </sheetViews>
  <sheetFormatPr baseColWidth="10" defaultColWidth="9.42578125" defaultRowHeight="11.25" x14ac:dyDescent="0.25"/>
  <cols>
    <col min="1" max="1" width="45" style="28" customWidth="1"/>
    <col min="2" max="5" width="16.140625" style="29" customWidth="1"/>
    <col min="6" max="6" width="14.140625" style="29" customWidth="1"/>
    <col min="7" max="16384" width="9.42578125" style="8"/>
  </cols>
  <sheetData>
    <row r="1" spans="1:6" ht="45" customHeight="1" x14ac:dyDescent="0.25">
      <c r="A1" s="475" t="s">
        <v>658</v>
      </c>
      <c r="B1" s="476"/>
      <c r="C1" s="476"/>
      <c r="D1" s="476"/>
      <c r="E1" s="476"/>
      <c r="F1" s="477"/>
    </row>
    <row r="2" spans="1:6" s="28" customFormat="1" ht="60.75" customHeight="1" x14ac:dyDescent="0.25">
      <c r="A2" s="30" t="s">
        <v>100</v>
      </c>
      <c r="B2" s="31" t="s">
        <v>213</v>
      </c>
      <c r="C2" s="31" t="s">
        <v>214</v>
      </c>
      <c r="D2" s="31" t="s">
        <v>215</v>
      </c>
      <c r="E2" s="31" t="s">
        <v>216</v>
      </c>
      <c r="F2" s="31" t="s">
        <v>217</v>
      </c>
    </row>
    <row r="3" spans="1:6" s="28" customFormat="1" ht="11.25" customHeight="1" x14ac:dyDescent="0.25">
      <c r="A3" s="32"/>
      <c r="B3" s="33"/>
      <c r="C3" s="33"/>
      <c r="D3" s="33"/>
      <c r="E3" s="33"/>
      <c r="F3" s="33"/>
    </row>
    <row r="4" spans="1:6" ht="11.25" customHeight="1" x14ac:dyDescent="0.2">
      <c r="A4" s="34" t="s">
        <v>278</v>
      </c>
      <c r="B4" s="420">
        <f>SUM(B5:B7)</f>
        <v>167878.29</v>
      </c>
      <c r="C4" s="421"/>
      <c r="D4" s="421"/>
      <c r="E4" s="421"/>
      <c r="F4" s="420">
        <f>SUM(B4:E4)</f>
        <v>167878.29</v>
      </c>
    </row>
    <row r="5" spans="1:6" ht="11.25" customHeight="1" x14ac:dyDescent="0.2">
      <c r="A5" s="35" t="s">
        <v>138</v>
      </c>
      <c r="B5" s="422">
        <v>167878.29</v>
      </c>
      <c r="C5" s="421"/>
      <c r="D5" s="421"/>
      <c r="E5" s="421"/>
      <c r="F5" s="420">
        <f>SUM(B5:E5)</f>
        <v>167878.29</v>
      </c>
    </row>
    <row r="6" spans="1:6" ht="11.25" customHeight="1" x14ac:dyDescent="0.2">
      <c r="A6" s="35" t="s">
        <v>200</v>
      </c>
      <c r="B6" s="422">
        <v>0</v>
      </c>
      <c r="C6" s="421"/>
      <c r="D6" s="421"/>
      <c r="E6" s="421"/>
      <c r="F6" s="420">
        <f>SUM(B6:E6)</f>
        <v>0</v>
      </c>
    </row>
    <row r="7" spans="1:6" ht="11.25" customHeight="1" x14ac:dyDescent="0.2">
      <c r="A7" s="35" t="s">
        <v>201</v>
      </c>
      <c r="B7" s="422">
        <v>0</v>
      </c>
      <c r="C7" s="421"/>
      <c r="D7" s="421"/>
      <c r="E7" s="421"/>
      <c r="F7" s="420">
        <f>SUM(B7:E7)</f>
        <v>0</v>
      </c>
    </row>
    <row r="8" spans="1:6" ht="11.25" customHeight="1" x14ac:dyDescent="0.25">
      <c r="A8" s="36"/>
      <c r="B8" s="421"/>
      <c r="C8" s="421"/>
      <c r="D8" s="421"/>
      <c r="E8" s="421"/>
      <c r="F8" s="421"/>
    </row>
    <row r="9" spans="1:6" ht="11.25" customHeight="1" x14ac:dyDescent="0.2">
      <c r="A9" s="34" t="s">
        <v>659</v>
      </c>
      <c r="B9" s="421"/>
      <c r="C9" s="420">
        <f>SUM(C10:C14)</f>
        <v>0</v>
      </c>
      <c r="D9" s="420">
        <f>D10</f>
        <v>-47376.15</v>
      </c>
      <c r="E9" s="421"/>
      <c r="F9" s="420">
        <f t="shared" ref="F9:F14" si="0">SUM(B9:E9)</f>
        <v>-47376.15</v>
      </c>
    </row>
    <row r="10" spans="1:6" ht="11.25" customHeight="1" x14ac:dyDescent="0.2">
      <c r="A10" s="35" t="s">
        <v>154</v>
      </c>
      <c r="B10" s="421"/>
      <c r="C10" s="421"/>
      <c r="D10" s="422">
        <v>-47376.15</v>
      </c>
      <c r="E10" s="421"/>
      <c r="F10" s="420">
        <f t="shared" si="0"/>
        <v>-47376.15</v>
      </c>
    </row>
    <row r="11" spans="1:6" ht="11.25" customHeight="1" x14ac:dyDescent="0.2">
      <c r="A11" s="35" t="s">
        <v>204</v>
      </c>
      <c r="B11" s="421">
        <v>0</v>
      </c>
      <c r="C11" s="422">
        <v>0</v>
      </c>
      <c r="D11" s="421"/>
      <c r="E11" s="421"/>
      <c r="F11" s="420">
        <f t="shared" si="0"/>
        <v>0</v>
      </c>
    </row>
    <row r="12" spans="1:6" ht="11.25" customHeight="1" x14ac:dyDescent="0.2">
      <c r="A12" s="35" t="s">
        <v>205</v>
      </c>
      <c r="B12" s="421"/>
      <c r="C12" s="422">
        <v>0</v>
      </c>
      <c r="D12" s="421"/>
      <c r="E12" s="421"/>
      <c r="F12" s="420">
        <f t="shared" si="0"/>
        <v>0</v>
      </c>
    </row>
    <row r="13" spans="1:6" ht="11.25" customHeight="1" x14ac:dyDescent="0.2">
      <c r="A13" s="35" t="s">
        <v>206</v>
      </c>
      <c r="B13" s="421"/>
      <c r="C13" s="422">
        <v>0</v>
      </c>
      <c r="D13" s="421"/>
      <c r="E13" s="421"/>
      <c r="F13" s="420">
        <f t="shared" si="0"/>
        <v>0</v>
      </c>
    </row>
    <row r="14" spans="1:6" ht="11.25" customHeight="1" x14ac:dyDescent="0.2">
      <c r="A14" s="35" t="s">
        <v>207</v>
      </c>
      <c r="B14" s="421">
        <v>0</v>
      </c>
      <c r="C14" s="422">
        <v>0</v>
      </c>
      <c r="D14" s="421"/>
      <c r="E14" s="421"/>
      <c r="F14" s="420">
        <f t="shared" si="0"/>
        <v>0</v>
      </c>
    </row>
    <row r="15" spans="1:6" ht="11.25" customHeight="1" x14ac:dyDescent="0.25">
      <c r="A15" s="36"/>
      <c r="B15" s="421"/>
      <c r="C15" s="421"/>
      <c r="D15" s="421"/>
      <c r="E15" s="421"/>
      <c r="F15" s="421"/>
    </row>
    <row r="16" spans="1:6" ht="22.5" x14ac:dyDescent="0.2">
      <c r="A16" s="34" t="s">
        <v>280</v>
      </c>
      <c r="B16" s="421"/>
      <c r="C16" s="421"/>
      <c r="D16" s="421"/>
      <c r="E16" s="420">
        <f>SUM(E17:E18)</f>
        <v>0</v>
      </c>
      <c r="F16" s="420">
        <f>SUM(B16:E16)</f>
        <v>0</v>
      </c>
    </row>
    <row r="17" spans="1:6" ht="11.25" customHeight="1" x14ac:dyDescent="0.2">
      <c r="A17" s="35" t="s">
        <v>209</v>
      </c>
      <c r="B17" s="421"/>
      <c r="C17" s="421"/>
      <c r="D17" s="421"/>
      <c r="E17" s="422">
        <v>0</v>
      </c>
      <c r="F17" s="420">
        <f>SUM(B17:E17)</f>
        <v>0</v>
      </c>
    </row>
    <row r="18" spans="1:6" ht="11.25" customHeight="1" x14ac:dyDescent="0.2">
      <c r="A18" s="35" t="s">
        <v>210</v>
      </c>
      <c r="B18" s="421"/>
      <c r="C18" s="421"/>
      <c r="D18" s="421"/>
      <c r="E18" s="422">
        <v>0</v>
      </c>
      <c r="F18" s="420">
        <f>SUM(B18:E18)</f>
        <v>0</v>
      </c>
    </row>
    <row r="19" spans="1:6" ht="11.25" customHeight="1" x14ac:dyDescent="0.25">
      <c r="A19" s="36"/>
      <c r="B19" s="421"/>
      <c r="C19" s="421"/>
      <c r="D19" s="421"/>
      <c r="E19" s="421"/>
      <c r="F19" s="421"/>
    </row>
    <row r="20" spans="1:6" ht="11.25" customHeight="1" x14ac:dyDescent="0.2">
      <c r="A20" s="34" t="s">
        <v>660</v>
      </c>
      <c r="B20" s="420">
        <f>B4</f>
        <v>167878.29</v>
      </c>
      <c r="C20" s="420">
        <f>C9</f>
        <v>0</v>
      </c>
      <c r="D20" s="420">
        <f>D9</f>
        <v>-47376.15</v>
      </c>
      <c r="E20" s="420">
        <f>E16</f>
        <v>0</v>
      </c>
      <c r="F20" s="420">
        <f>SUM(B20:E20)</f>
        <v>120502.14000000001</v>
      </c>
    </row>
    <row r="21" spans="1:6" ht="11.25" customHeight="1" x14ac:dyDescent="0.25">
      <c r="A21" s="37"/>
      <c r="B21" s="421"/>
      <c r="C21" s="421"/>
      <c r="D21" s="421"/>
      <c r="E21" s="421"/>
      <c r="F21" s="421"/>
    </row>
    <row r="22" spans="1:6" ht="11.25" customHeight="1" x14ac:dyDescent="0.2">
      <c r="A22" s="34" t="s">
        <v>661</v>
      </c>
      <c r="B22" s="420">
        <f>SUM(B23:B25)</f>
        <v>0</v>
      </c>
      <c r="C22" s="421"/>
      <c r="D22" s="421"/>
      <c r="E22" s="421"/>
      <c r="F22" s="420">
        <f>SUM(B22:E22)</f>
        <v>0</v>
      </c>
    </row>
    <row r="23" spans="1:6" ht="11.25" customHeight="1" x14ac:dyDescent="0.2">
      <c r="A23" s="35" t="s">
        <v>138</v>
      </c>
      <c r="B23" s="422">
        <v>0</v>
      </c>
      <c r="C23" s="421"/>
      <c r="D23" s="421"/>
      <c r="E23" s="421"/>
      <c r="F23" s="420">
        <f>SUM(B23:E23)</f>
        <v>0</v>
      </c>
    </row>
    <row r="24" spans="1:6" ht="11.25" customHeight="1" x14ac:dyDescent="0.2">
      <c r="A24" s="35" t="s">
        <v>200</v>
      </c>
      <c r="B24" s="422">
        <v>0</v>
      </c>
      <c r="C24" s="421"/>
      <c r="D24" s="421"/>
      <c r="E24" s="421"/>
      <c r="F24" s="420">
        <f>SUM(B24:E24)</f>
        <v>0</v>
      </c>
    </row>
    <row r="25" spans="1:6" ht="11.25" customHeight="1" x14ac:dyDescent="0.2">
      <c r="A25" s="35" t="s">
        <v>201</v>
      </c>
      <c r="B25" s="422">
        <v>0</v>
      </c>
      <c r="C25" s="421"/>
      <c r="D25" s="421"/>
      <c r="E25" s="421"/>
      <c r="F25" s="420">
        <f>SUM(B25:E25)</f>
        <v>0</v>
      </c>
    </row>
    <row r="26" spans="1:6" ht="11.25" customHeight="1" x14ac:dyDescent="0.25">
      <c r="A26" s="36"/>
      <c r="B26" s="421"/>
      <c r="C26" s="421"/>
      <c r="D26" s="421"/>
      <c r="E26" s="421"/>
      <c r="F26" s="421"/>
    </row>
    <row r="27" spans="1:6" ht="22.5" x14ac:dyDescent="0.2">
      <c r="A27" s="34" t="s">
        <v>662</v>
      </c>
      <c r="B27" s="421"/>
      <c r="C27" s="420">
        <f>C29</f>
        <v>0</v>
      </c>
      <c r="D27" s="420">
        <f>SUM(D28:D32)</f>
        <v>91384.040000000008</v>
      </c>
      <c r="E27" s="421"/>
      <c r="F27" s="420">
        <f t="shared" ref="F27:F32" si="1">SUM(B27:E27)</f>
        <v>91384.040000000008</v>
      </c>
    </row>
    <row r="28" spans="1:6" ht="11.25" customHeight="1" x14ac:dyDescent="0.2">
      <c r="A28" s="35" t="s">
        <v>154</v>
      </c>
      <c r="B28" s="421"/>
      <c r="C28" s="421"/>
      <c r="D28" s="422">
        <v>44007.89</v>
      </c>
      <c r="E28" s="421"/>
      <c r="F28" s="420">
        <f t="shared" si="1"/>
        <v>44007.89</v>
      </c>
    </row>
    <row r="29" spans="1:6" ht="11.25" customHeight="1" x14ac:dyDescent="0.2">
      <c r="A29" s="35" t="s">
        <v>204</v>
      </c>
      <c r="B29" s="421"/>
      <c r="C29" s="422">
        <v>0</v>
      </c>
      <c r="D29" s="422">
        <v>47376.15</v>
      </c>
      <c r="E29" s="421"/>
      <c r="F29" s="420">
        <f t="shared" si="1"/>
        <v>47376.15</v>
      </c>
    </row>
    <row r="30" spans="1:6" ht="11.25" customHeight="1" x14ac:dyDescent="0.2">
      <c r="A30" s="35" t="s">
        <v>205</v>
      </c>
      <c r="B30" s="421"/>
      <c r="C30" s="421"/>
      <c r="D30" s="423">
        <v>0</v>
      </c>
      <c r="E30" s="421"/>
      <c r="F30" s="420">
        <f t="shared" si="1"/>
        <v>0</v>
      </c>
    </row>
    <row r="31" spans="1:6" ht="11.25" customHeight="1" x14ac:dyDescent="0.2">
      <c r="A31" s="35" t="s">
        <v>206</v>
      </c>
      <c r="B31" s="421"/>
      <c r="C31" s="421"/>
      <c r="D31" s="423">
        <v>0</v>
      </c>
      <c r="E31" s="421"/>
      <c r="F31" s="420">
        <f t="shared" si="1"/>
        <v>0</v>
      </c>
    </row>
    <row r="32" spans="1:6" ht="11.25" customHeight="1" x14ac:dyDescent="0.2">
      <c r="A32" s="35" t="s">
        <v>207</v>
      </c>
      <c r="B32" s="421"/>
      <c r="C32" s="421"/>
      <c r="D32" s="423">
        <v>0</v>
      </c>
      <c r="E32" s="421"/>
      <c r="F32" s="420">
        <f t="shared" si="1"/>
        <v>0</v>
      </c>
    </row>
    <row r="33" spans="1:6" ht="11.25" customHeight="1" x14ac:dyDescent="0.25">
      <c r="A33" s="36"/>
      <c r="B33" s="421"/>
      <c r="C33" s="421"/>
      <c r="D33" s="421"/>
      <c r="E33" s="421"/>
      <c r="F33" s="421"/>
    </row>
    <row r="34" spans="1:6" ht="33.75" x14ac:dyDescent="0.2">
      <c r="A34" s="34" t="s">
        <v>663</v>
      </c>
      <c r="B34" s="421"/>
      <c r="C34" s="421"/>
      <c r="D34" s="421"/>
      <c r="E34" s="420">
        <f>SUM(E35:E36)</f>
        <v>0</v>
      </c>
      <c r="F34" s="420">
        <f>SUM(B34:E34)</f>
        <v>0</v>
      </c>
    </row>
    <row r="35" spans="1:6" ht="11.25" customHeight="1" x14ac:dyDescent="0.2">
      <c r="A35" s="35" t="s">
        <v>209</v>
      </c>
      <c r="B35" s="421"/>
      <c r="C35" s="421"/>
      <c r="D35" s="421"/>
      <c r="E35" s="422">
        <v>0</v>
      </c>
      <c r="F35" s="420">
        <f>SUM(B35:E35)</f>
        <v>0</v>
      </c>
    </row>
    <row r="36" spans="1:6" ht="11.25" customHeight="1" x14ac:dyDescent="0.2">
      <c r="A36" s="35" t="s">
        <v>210</v>
      </c>
      <c r="B36" s="421"/>
      <c r="C36" s="421"/>
      <c r="D36" s="421"/>
      <c r="E36" s="422">
        <v>0</v>
      </c>
      <c r="F36" s="420">
        <f>SUM(B36:E36)</f>
        <v>0</v>
      </c>
    </row>
    <row r="37" spans="1:6" ht="11.25" customHeight="1" x14ac:dyDescent="0.25">
      <c r="A37" s="36"/>
      <c r="B37" s="421">
        <v>0</v>
      </c>
      <c r="C37" s="421">
        <v>0</v>
      </c>
      <c r="D37" s="421"/>
      <c r="E37" s="421"/>
      <c r="F37" s="421"/>
    </row>
    <row r="38" spans="1:6" ht="11.25" customHeight="1" x14ac:dyDescent="0.25">
      <c r="A38" s="34" t="s">
        <v>664</v>
      </c>
      <c r="B38" s="424">
        <v>0</v>
      </c>
      <c r="C38" s="424">
        <v>0</v>
      </c>
      <c r="D38" s="424">
        <f>D20+D27</f>
        <v>44007.890000000007</v>
      </c>
      <c r="E38" s="424">
        <f>+E20+E34</f>
        <v>0</v>
      </c>
      <c r="F38" s="424">
        <f>SUM(B38:E38)</f>
        <v>44007.890000000007</v>
      </c>
    </row>
    <row r="39" spans="1:6" x14ac:dyDescent="0.25">
      <c r="A39" s="38"/>
      <c r="B39" s="39">
        <v>0</v>
      </c>
      <c r="C39" s="39">
        <v>0</v>
      </c>
      <c r="D39" s="39"/>
      <c r="E39" s="39"/>
      <c r="F39" s="39"/>
    </row>
    <row r="40" spans="1:6" ht="12.75" x14ac:dyDescent="0.25">
      <c r="A40" s="20" t="s">
        <v>155</v>
      </c>
      <c r="B40" s="29">
        <v>0</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2"/>
  <sheetViews>
    <sheetView zoomScaleNormal="100" zoomScaleSheetLayoutView="80" workbookViewId="0">
      <selection activeCell="C5" sqref="C5"/>
    </sheetView>
  </sheetViews>
  <sheetFormatPr baseColWidth="10" defaultColWidth="9.42578125" defaultRowHeight="11.25" x14ac:dyDescent="0.25"/>
  <cols>
    <col min="1" max="1" width="66.85546875" style="28" customWidth="1"/>
    <col min="2" max="2" width="24" style="28" customWidth="1"/>
    <col min="3" max="3" width="20.140625" style="29" customWidth="1"/>
    <col min="4" max="4" width="7.140625" style="8" customWidth="1"/>
    <col min="5" max="16384" width="9.42578125" style="8"/>
  </cols>
  <sheetData>
    <row r="1" spans="1:3" ht="45" customHeight="1" x14ac:dyDescent="0.25">
      <c r="A1" s="475" t="s">
        <v>665</v>
      </c>
      <c r="B1" s="476"/>
      <c r="C1" s="477"/>
    </row>
    <row r="2" spans="1:3" s="42" customFormat="1" ht="15" customHeight="1" x14ac:dyDescent="0.25">
      <c r="A2" s="40" t="s">
        <v>100</v>
      </c>
      <c r="B2" s="41" t="s">
        <v>218</v>
      </c>
      <c r="C2" s="41" t="s">
        <v>219</v>
      </c>
    </row>
    <row r="3" spans="1:3" s="12" customFormat="1" ht="11.25" customHeight="1" x14ac:dyDescent="0.25">
      <c r="A3" s="34" t="s">
        <v>156</v>
      </c>
      <c r="B3" s="418">
        <f>B4+B13</f>
        <v>0</v>
      </c>
      <c r="C3" s="418">
        <f>C4+C13</f>
        <v>346352.06</v>
      </c>
    </row>
    <row r="4" spans="1:3" ht="11.25" customHeight="1" x14ac:dyDescent="0.25">
      <c r="A4" s="43" t="s">
        <v>158</v>
      </c>
      <c r="B4" s="418">
        <f>SUM(B5:B11)</f>
        <v>0</v>
      </c>
      <c r="C4" s="418">
        <f>SUM(C5:C11)</f>
        <v>346352.06</v>
      </c>
    </row>
    <row r="5" spans="1:3" ht="11.25" customHeight="1" x14ac:dyDescent="0.25">
      <c r="A5" s="44" t="s">
        <v>160</v>
      </c>
      <c r="B5" s="419">
        <v>0</v>
      </c>
      <c r="C5" s="419">
        <v>346352.06</v>
      </c>
    </row>
    <row r="6" spans="1:3" ht="11.25" customHeight="1" x14ac:dyDescent="0.25">
      <c r="A6" s="44" t="s">
        <v>162</v>
      </c>
      <c r="B6" s="419">
        <v>0</v>
      </c>
      <c r="C6" s="419">
        <v>0</v>
      </c>
    </row>
    <row r="7" spans="1:3" ht="11.25" customHeight="1" x14ac:dyDescent="0.25">
      <c r="A7" s="44" t="s">
        <v>164</v>
      </c>
      <c r="B7" s="419">
        <v>0</v>
      </c>
      <c r="C7" s="419">
        <v>0</v>
      </c>
    </row>
    <row r="8" spans="1:3" ht="11.25" customHeight="1" x14ac:dyDescent="0.25">
      <c r="A8" s="44" t="s">
        <v>166</v>
      </c>
      <c r="B8" s="419">
        <v>0</v>
      </c>
      <c r="C8" s="419">
        <v>0</v>
      </c>
    </row>
    <row r="9" spans="1:3" ht="11.25" customHeight="1" x14ac:dyDescent="0.25">
      <c r="A9" s="44" t="s">
        <v>168</v>
      </c>
      <c r="B9" s="419">
        <v>0</v>
      </c>
      <c r="C9" s="419">
        <v>0</v>
      </c>
    </row>
    <row r="10" spans="1:3" ht="11.25" customHeight="1" x14ac:dyDescent="0.25">
      <c r="A10" s="44" t="s">
        <v>170</v>
      </c>
      <c r="B10" s="419">
        <v>0</v>
      </c>
      <c r="C10" s="419">
        <v>0</v>
      </c>
    </row>
    <row r="11" spans="1:3" ht="11.25" customHeight="1" x14ac:dyDescent="0.25">
      <c r="A11" s="44" t="s">
        <v>172</v>
      </c>
      <c r="B11" s="419">
        <v>0</v>
      </c>
      <c r="C11" s="419">
        <v>0</v>
      </c>
    </row>
    <row r="12" spans="1:3" ht="11.25" customHeight="1" x14ac:dyDescent="0.25">
      <c r="A12" s="45"/>
      <c r="B12" s="419"/>
      <c r="C12" s="419"/>
    </row>
    <row r="13" spans="1:3" ht="11.25" customHeight="1" x14ac:dyDescent="0.25">
      <c r="A13" s="43" t="s">
        <v>177</v>
      </c>
      <c r="B13" s="418">
        <f>SUM(B14:B22)</f>
        <v>0</v>
      </c>
      <c r="C13" s="418">
        <f>SUM(C14:C22)</f>
        <v>0</v>
      </c>
    </row>
    <row r="14" spans="1:3" ht="11.25" customHeight="1" x14ac:dyDescent="0.25">
      <c r="A14" s="44" t="s">
        <v>178</v>
      </c>
      <c r="B14" s="419">
        <v>0</v>
      </c>
      <c r="C14" s="419">
        <v>0</v>
      </c>
    </row>
    <row r="15" spans="1:3" ht="11.25" customHeight="1" x14ac:dyDescent="0.25">
      <c r="A15" s="44" t="s">
        <v>180</v>
      </c>
      <c r="B15" s="419">
        <v>0</v>
      </c>
      <c r="C15" s="419">
        <v>0</v>
      </c>
    </row>
    <row r="16" spans="1:3" ht="11.25" customHeight="1" x14ac:dyDescent="0.25">
      <c r="A16" s="44" t="s">
        <v>182</v>
      </c>
      <c r="B16" s="419">
        <v>0</v>
      </c>
      <c r="C16" s="419">
        <v>0</v>
      </c>
    </row>
    <row r="17" spans="1:3" ht="11.25" customHeight="1" x14ac:dyDescent="0.25">
      <c r="A17" s="44" t="s">
        <v>184</v>
      </c>
      <c r="B17" s="419">
        <v>0</v>
      </c>
      <c r="C17" s="419">
        <v>0</v>
      </c>
    </row>
    <row r="18" spans="1:3" ht="11.25" customHeight="1" x14ac:dyDescent="0.25">
      <c r="A18" s="44" t="s">
        <v>186</v>
      </c>
      <c r="B18" s="419">
        <v>0</v>
      </c>
      <c r="C18" s="419">
        <v>0</v>
      </c>
    </row>
    <row r="19" spans="1:3" ht="11.25" customHeight="1" x14ac:dyDescent="0.25">
      <c r="A19" s="44" t="s">
        <v>188</v>
      </c>
      <c r="B19" s="419">
        <v>0</v>
      </c>
      <c r="C19" s="419">
        <v>0</v>
      </c>
    </row>
    <row r="20" spans="1:3" ht="11.25" customHeight="1" x14ac:dyDescent="0.25">
      <c r="A20" s="44" t="s">
        <v>190</v>
      </c>
      <c r="B20" s="419">
        <v>0</v>
      </c>
      <c r="C20" s="419">
        <v>0</v>
      </c>
    </row>
    <row r="21" spans="1:3" ht="11.25" customHeight="1" x14ac:dyDescent="0.25">
      <c r="A21" s="44" t="s">
        <v>192</v>
      </c>
      <c r="B21" s="419">
        <v>0</v>
      </c>
      <c r="C21" s="419">
        <v>0</v>
      </c>
    </row>
    <row r="22" spans="1:3" ht="11.25" customHeight="1" x14ac:dyDescent="0.25">
      <c r="A22" s="44" t="s">
        <v>193</v>
      </c>
      <c r="B22" s="419">
        <v>0</v>
      </c>
      <c r="C22" s="419">
        <v>0</v>
      </c>
    </row>
    <row r="23" spans="1:3" s="12" customFormat="1" ht="11.25" customHeight="1" x14ac:dyDescent="0.25">
      <c r="A23" s="46"/>
      <c r="B23" s="419"/>
      <c r="C23" s="419"/>
    </row>
    <row r="24" spans="1:3" s="12" customFormat="1" ht="11.25" customHeight="1" x14ac:dyDescent="0.25">
      <c r="A24" s="34" t="s">
        <v>157</v>
      </c>
      <c r="B24" s="418">
        <f>B25+B35</f>
        <v>0</v>
      </c>
      <c r="C24" s="418">
        <f>C25+C35</f>
        <v>0</v>
      </c>
    </row>
    <row r="25" spans="1:3" ht="11.25" customHeight="1" x14ac:dyDescent="0.25">
      <c r="A25" s="43" t="s">
        <v>159</v>
      </c>
      <c r="B25" s="418">
        <f>SUM(B26:B33)</f>
        <v>0</v>
      </c>
      <c r="C25" s="418">
        <f>SUM(C26:C33)</f>
        <v>0</v>
      </c>
    </row>
    <row r="26" spans="1:3" ht="11.25" customHeight="1" x14ac:dyDescent="0.25">
      <c r="A26" s="44" t="s">
        <v>161</v>
      </c>
      <c r="B26" s="419">
        <v>0</v>
      </c>
      <c r="C26" s="419">
        <v>0</v>
      </c>
    </row>
    <row r="27" spans="1:3" ht="11.25" customHeight="1" x14ac:dyDescent="0.25">
      <c r="A27" s="44" t="s">
        <v>163</v>
      </c>
      <c r="B27" s="419">
        <v>0</v>
      </c>
      <c r="C27" s="419">
        <v>0</v>
      </c>
    </row>
    <row r="28" spans="1:3" ht="11.25" customHeight="1" x14ac:dyDescent="0.25">
      <c r="A28" s="44" t="s">
        <v>165</v>
      </c>
      <c r="B28" s="419">
        <v>0</v>
      </c>
      <c r="C28" s="419">
        <v>0</v>
      </c>
    </row>
    <row r="29" spans="1:3" ht="11.25" customHeight="1" x14ac:dyDescent="0.25">
      <c r="A29" s="44" t="s">
        <v>167</v>
      </c>
      <c r="B29" s="419">
        <v>0</v>
      </c>
      <c r="C29" s="419">
        <v>0</v>
      </c>
    </row>
    <row r="30" spans="1:3" ht="11.25" customHeight="1" x14ac:dyDescent="0.25">
      <c r="A30" s="44" t="s">
        <v>169</v>
      </c>
      <c r="B30" s="419">
        <v>0</v>
      </c>
      <c r="C30" s="419">
        <v>0</v>
      </c>
    </row>
    <row r="31" spans="1:3" ht="11.25" customHeight="1" x14ac:dyDescent="0.25">
      <c r="A31" s="44" t="s">
        <v>171</v>
      </c>
      <c r="B31" s="419">
        <v>0</v>
      </c>
      <c r="C31" s="419">
        <v>0</v>
      </c>
    </row>
    <row r="32" spans="1:3" ht="11.25" customHeight="1" x14ac:dyDescent="0.25">
      <c r="A32" s="44" t="s">
        <v>173</v>
      </c>
      <c r="B32" s="419">
        <v>0</v>
      </c>
      <c r="C32" s="419">
        <v>0</v>
      </c>
    </row>
    <row r="33" spans="1:3" ht="11.25" customHeight="1" x14ac:dyDescent="0.25">
      <c r="A33" s="44" t="s">
        <v>174</v>
      </c>
      <c r="B33" s="419">
        <v>0</v>
      </c>
      <c r="C33" s="419">
        <v>0</v>
      </c>
    </row>
    <row r="34" spans="1:3" ht="11.25" customHeight="1" x14ac:dyDescent="0.25">
      <c r="A34" s="45"/>
      <c r="B34" s="419"/>
      <c r="C34" s="419"/>
    </row>
    <row r="35" spans="1:3" ht="11.25" customHeight="1" x14ac:dyDescent="0.25">
      <c r="A35" s="43" t="s">
        <v>179</v>
      </c>
      <c r="B35" s="418">
        <f>SUM(B36:B41)</f>
        <v>0</v>
      </c>
      <c r="C35" s="418">
        <f>SUM(C36:C41)</f>
        <v>0</v>
      </c>
    </row>
    <row r="36" spans="1:3" ht="11.25" customHeight="1" x14ac:dyDescent="0.25">
      <c r="A36" s="44" t="s">
        <v>181</v>
      </c>
      <c r="B36" s="419">
        <v>0</v>
      </c>
      <c r="C36" s="419">
        <v>0</v>
      </c>
    </row>
    <row r="37" spans="1:3" ht="11.25" customHeight="1" x14ac:dyDescent="0.25">
      <c r="A37" s="44" t="s">
        <v>183</v>
      </c>
      <c r="B37" s="419">
        <v>0</v>
      </c>
      <c r="C37" s="419">
        <v>0</v>
      </c>
    </row>
    <row r="38" spans="1:3" ht="11.25" customHeight="1" x14ac:dyDescent="0.25">
      <c r="A38" s="44" t="s">
        <v>185</v>
      </c>
      <c r="B38" s="419">
        <v>0</v>
      </c>
      <c r="C38" s="419">
        <v>0</v>
      </c>
    </row>
    <row r="39" spans="1:3" ht="11.25" customHeight="1" x14ac:dyDescent="0.25">
      <c r="A39" s="44" t="s">
        <v>187</v>
      </c>
      <c r="B39" s="419">
        <v>0</v>
      </c>
      <c r="C39" s="419">
        <v>0</v>
      </c>
    </row>
    <row r="40" spans="1:3" ht="11.25" customHeight="1" x14ac:dyDescent="0.25">
      <c r="A40" s="44" t="s">
        <v>189</v>
      </c>
      <c r="B40" s="419">
        <v>0</v>
      </c>
      <c r="C40" s="419">
        <v>0</v>
      </c>
    </row>
    <row r="41" spans="1:3" ht="11.25" customHeight="1" x14ac:dyDescent="0.25">
      <c r="A41" s="44" t="s">
        <v>191</v>
      </c>
      <c r="B41" s="419">
        <v>0</v>
      </c>
      <c r="C41" s="419">
        <v>0</v>
      </c>
    </row>
    <row r="42" spans="1:3" ht="11.25" customHeight="1" x14ac:dyDescent="0.25">
      <c r="A42" s="45"/>
      <c r="B42" s="419"/>
      <c r="C42" s="419"/>
    </row>
    <row r="43" spans="1:3" s="12" customFormat="1" ht="11.25" customHeight="1" x14ac:dyDescent="0.25">
      <c r="A43" s="34" t="s">
        <v>198</v>
      </c>
      <c r="B43" s="418">
        <f>B45+B50+B57</f>
        <v>0</v>
      </c>
      <c r="C43" s="418">
        <f>C45+C50+C57</f>
        <v>0</v>
      </c>
    </row>
    <row r="44" spans="1:3" s="12" customFormat="1" ht="11.25" customHeight="1" x14ac:dyDescent="0.25">
      <c r="A44" s="34"/>
      <c r="B44" s="419"/>
      <c r="C44" s="419"/>
    </row>
    <row r="45" spans="1:3" ht="11.25" customHeight="1" x14ac:dyDescent="0.25">
      <c r="A45" s="43" t="s">
        <v>199</v>
      </c>
      <c r="B45" s="418">
        <f>SUM(B46:B48)</f>
        <v>0</v>
      </c>
      <c r="C45" s="418">
        <f>SUM(C46:C48)</f>
        <v>0</v>
      </c>
    </row>
    <row r="46" spans="1:3" ht="11.25" customHeight="1" x14ac:dyDescent="0.25">
      <c r="A46" s="44" t="s">
        <v>138</v>
      </c>
      <c r="B46" s="419">
        <v>0</v>
      </c>
      <c r="C46" s="419">
        <v>0</v>
      </c>
    </row>
    <row r="47" spans="1:3" ht="11.25" customHeight="1" x14ac:dyDescent="0.25">
      <c r="A47" s="44" t="s">
        <v>200</v>
      </c>
      <c r="B47" s="419">
        <v>0</v>
      </c>
      <c r="C47" s="419">
        <v>0</v>
      </c>
    </row>
    <row r="48" spans="1:3" ht="11.25" customHeight="1" x14ac:dyDescent="0.25">
      <c r="A48" s="44" t="s">
        <v>201</v>
      </c>
      <c r="B48" s="419">
        <v>0</v>
      </c>
      <c r="C48" s="419">
        <v>0</v>
      </c>
    </row>
    <row r="49" spans="1:3" ht="11.25" customHeight="1" x14ac:dyDescent="0.25">
      <c r="A49" s="45"/>
      <c r="B49" s="419"/>
      <c r="C49" s="419"/>
    </row>
    <row r="50" spans="1:3" ht="11.25" customHeight="1" x14ac:dyDescent="0.25">
      <c r="A50" s="43" t="s">
        <v>202</v>
      </c>
      <c r="B50" s="418">
        <f>SUM(B51:B55)</f>
        <v>0</v>
      </c>
      <c r="C50" s="418">
        <f>SUM(C51:C55)</f>
        <v>0</v>
      </c>
    </row>
    <row r="51" spans="1:3" ht="11.25" customHeight="1" x14ac:dyDescent="0.25">
      <c r="A51" s="44" t="s">
        <v>203</v>
      </c>
      <c r="B51" s="419">
        <v>0</v>
      </c>
      <c r="C51" s="419">
        <v>0</v>
      </c>
    </row>
    <row r="52" spans="1:3" ht="11.25" customHeight="1" x14ac:dyDescent="0.25">
      <c r="A52" s="44" t="s">
        <v>204</v>
      </c>
      <c r="B52" s="419">
        <v>0</v>
      </c>
      <c r="C52" s="419">
        <v>0</v>
      </c>
    </row>
    <row r="53" spans="1:3" ht="11.25" customHeight="1" x14ac:dyDescent="0.25">
      <c r="A53" s="44" t="s">
        <v>205</v>
      </c>
      <c r="B53" s="419">
        <v>0</v>
      </c>
      <c r="C53" s="419">
        <v>0</v>
      </c>
    </row>
    <row r="54" spans="1:3" ht="11.25" customHeight="1" x14ac:dyDescent="0.25">
      <c r="A54" s="44" t="s">
        <v>206</v>
      </c>
      <c r="B54" s="419">
        <v>0</v>
      </c>
      <c r="C54" s="419">
        <v>0</v>
      </c>
    </row>
    <row r="55" spans="1:3" ht="11.25" customHeight="1" x14ac:dyDescent="0.25">
      <c r="A55" s="44" t="s">
        <v>207</v>
      </c>
      <c r="B55" s="419">
        <v>0</v>
      </c>
      <c r="C55" s="419">
        <v>0</v>
      </c>
    </row>
    <row r="56" spans="1:3" ht="11.25" customHeight="1" x14ac:dyDescent="0.25">
      <c r="A56" s="45"/>
      <c r="B56" s="419"/>
      <c r="C56" s="419"/>
    </row>
    <row r="57" spans="1:3" ht="11.25" customHeight="1" x14ac:dyDescent="0.25">
      <c r="A57" s="43" t="s">
        <v>208</v>
      </c>
      <c r="B57" s="418">
        <f>SUM(B58:B59)</f>
        <v>0</v>
      </c>
      <c r="C57" s="418">
        <f>SUM(C58:C59)</f>
        <v>0</v>
      </c>
    </row>
    <row r="58" spans="1:3" ht="11.25" customHeight="1" x14ac:dyDescent="0.25">
      <c r="A58" s="44" t="s">
        <v>209</v>
      </c>
      <c r="B58" s="419">
        <v>0</v>
      </c>
      <c r="C58" s="419">
        <v>0</v>
      </c>
    </row>
    <row r="59" spans="1:3" ht="11.25" customHeight="1" x14ac:dyDescent="0.25">
      <c r="A59" s="44" t="s">
        <v>210</v>
      </c>
      <c r="B59" s="419">
        <v>0</v>
      </c>
      <c r="C59" s="419">
        <v>0</v>
      </c>
    </row>
    <row r="60" spans="1:3" ht="11.25" customHeight="1" x14ac:dyDescent="0.25">
      <c r="A60" s="46"/>
      <c r="B60" s="419"/>
      <c r="C60" s="419"/>
    </row>
    <row r="62" spans="1:3" ht="27" customHeight="1" x14ac:dyDescent="0.25">
      <c r="A62" s="481" t="s">
        <v>155</v>
      </c>
      <c r="B62" s="482"/>
      <c r="C62" s="482"/>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8"/>
  <sheetViews>
    <sheetView zoomScaleNormal="100" workbookViewId="0">
      <selection activeCell="C3" sqref="C3"/>
    </sheetView>
  </sheetViews>
  <sheetFormatPr baseColWidth="10" defaultColWidth="9.42578125" defaultRowHeight="11.25" x14ac:dyDescent="0.2"/>
  <cols>
    <col min="1" max="1" width="70.5703125" style="47" customWidth="1"/>
    <col min="2" max="3" width="20.140625" style="47" customWidth="1"/>
    <col min="4" max="16384" width="9.42578125" style="47"/>
  </cols>
  <sheetData>
    <row r="1" spans="1:22" ht="45" customHeight="1" x14ac:dyDescent="0.2">
      <c r="A1" s="475" t="s">
        <v>677</v>
      </c>
      <c r="B1" s="476"/>
      <c r="C1" s="477"/>
    </row>
    <row r="2" spans="1:22" ht="15" customHeight="1" x14ac:dyDescent="0.2">
      <c r="A2" s="48" t="s">
        <v>100</v>
      </c>
      <c r="B2" s="30">
        <v>2025</v>
      </c>
      <c r="C2" s="30">
        <v>2024</v>
      </c>
      <c r="V2" s="47" t="s">
        <v>101</v>
      </c>
    </row>
    <row r="3" spans="1:22" ht="11.25" customHeight="1" x14ac:dyDescent="0.2">
      <c r="A3" s="34" t="s">
        <v>220</v>
      </c>
      <c r="B3" s="26"/>
      <c r="C3" s="26"/>
    </row>
    <row r="4" spans="1:22" ht="11.25" customHeight="1" x14ac:dyDescent="0.2">
      <c r="A4" s="43" t="s">
        <v>218</v>
      </c>
      <c r="B4" s="412">
        <f>SUM(B5:B14)</f>
        <v>7422101.3100000005</v>
      </c>
      <c r="C4" s="412">
        <f>SUM(C5:C14)</f>
        <v>6903912.29</v>
      </c>
      <c r="D4" s="49" t="s">
        <v>221</v>
      </c>
    </row>
    <row r="5" spans="1:22" ht="11.25" customHeight="1" x14ac:dyDescent="0.2">
      <c r="A5" s="44" t="s">
        <v>104</v>
      </c>
      <c r="B5" s="413">
        <v>0</v>
      </c>
      <c r="C5" s="413">
        <v>0</v>
      </c>
      <c r="D5" s="50">
        <v>100000</v>
      </c>
    </row>
    <row r="6" spans="1:22" ht="11.25" customHeight="1" x14ac:dyDescent="0.2">
      <c r="A6" s="44" t="s">
        <v>105</v>
      </c>
      <c r="B6" s="413">
        <v>0</v>
      </c>
      <c r="C6" s="413">
        <v>0</v>
      </c>
      <c r="D6" s="50">
        <v>200000</v>
      </c>
    </row>
    <row r="7" spans="1:22" ht="11.25" customHeight="1" x14ac:dyDescent="0.2">
      <c r="A7" s="44" t="s">
        <v>106</v>
      </c>
      <c r="B7" s="413">
        <v>0</v>
      </c>
      <c r="C7" s="413">
        <v>0</v>
      </c>
      <c r="D7" s="50">
        <v>300000</v>
      </c>
    </row>
    <row r="8" spans="1:22" ht="11.25" customHeight="1" x14ac:dyDescent="0.2">
      <c r="A8" s="44" t="s">
        <v>107</v>
      </c>
      <c r="B8" s="413">
        <v>0</v>
      </c>
      <c r="C8" s="413">
        <v>0</v>
      </c>
      <c r="D8" s="50">
        <v>400000</v>
      </c>
    </row>
    <row r="9" spans="1:22" ht="11.25" customHeight="1" x14ac:dyDescent="0.2">
      <c r="A9" s="44" t="s">
        <v>108</v>
      </c>
      <c r="B9" s="413">
        <v>0</v>
      </c>
      <c r="C9" s="413">
        <v>54.21</v>
      </c>
      <c r="D9" s="50">
        <v>500000</v>
      </c>
    </row>
    <row r="10" spans="1:22" ht="11.25" customHeight="1" x14ac:dyDescent="0.2">
      <c r="A10" s="44" t="s">
        <v>109</v>
      </c>
      <c r="B10" s="413">
        <v>0</v>
      </c>
      <c r="C10" s="413">
        <v>0</v>
      </c>
      <c r="D10" s="50">
        <v>600000</v>
      </c>
    </row>
    <row r="11" spans="1:22" ht="11.25" customHeight="1" x14ac:dyDescent="0.2">
      <c r="A11" s="44" t="s">
        <v>110</v>
      </c>
      <c r="B11" s="413">
        <v>1337321.73</v>
      </c>
      <c r="C11" s="413">
        <v>1077554.25</v>
      </c>
      <c r="D11" s="50">
        <v>700000</v>
      </c>
    </row>
    <row r="12" spans="1:22" ht="22.5" x14ac:dyDescent="0.2">
      <c r="A12" s="44" t="s">
        <v>112</v>
      </c>
      <c r="B12" s="413">
        <v>0</v>
      </c>
      <c r="C12" s="413">
        <v>0</v>
      </c>
      <c r="D12" s="50">
        <v>800000</v>
      </c>
    </row>
    <row r="13" spans="1:22" ht="11.25" customHeight="1" x14ac:dyDescent="0.2">
      <c r="A13" s="44" t="s">
        <v>113</v>
      </c>
      <c r="B13" s="413">
        <v>6084779.5800000001</v>
      </c>
      <c r="C13" s="413">
        <v>5826303.8300000001</v>
      </c>
      <c r="D13" s="50">
        <v>900000</v>
      </c>
    </row>
    <row r="14" spans="1:22" ht="11.25" customHeight="1" x14ac:dyDescent="0.2">
      <c r="A14" s="44" t="s">
        <v>222</v>
      </c>
      <c r="B14" s="413">
        <v>0</v>
      </c>
      <c r="C14" s="413">
        <v>0</v>
      </c>
      <c r="D14" s="49" t="s">
        <v>223</v>
      </c>
    </row>
    <row r="15" spans="1:22" ht="11.25" customHeight="1" x14ac:dyDescent="0.2">
      <c r="A15" s="45"/>
      <c r="B15" s="414">
        <v>0</v>
      </c>
      <c r="C15" s="414">
        <v>0</v>
      </c>
      <c r="D15" s="49" t="s">
        <v>221</v>
      </c>
    </row>
    <row r="16" spans="1:22" ht="11.25" customHeight="1" x14ac:dyDescent="0.2">
      <c r="A16" s="43" t="s">
        <v>219</v>
      </c>
      <c r="B16" s="412">
        <v>0</v>
      </c>
      <c r="C16" s="412">
        <v>0</v>
      </c>
      <c r="D16" s="49" t="s">
        <v>221</v>
      </c>
    </row>
    <row r="17" spans="1:4" ht="11.25" customHeight="1" x14ac:dyDescent="0.2">
      <c r="A17" s="44" t="s">
        <v>123</v>
      </c>
      <c r="B17" s="413">
        <v>4676902.01</v>
      </c>
      <c r="C17" s="413">
        <v>4115573.66</v>
      </c>
      <c r="D17" s="50">
        <v>1000</v>
      </c>
    </row>
    <row r="18" spans="1:4" ht="11.25" customHeight="1" x14ac:dyDescent="0.2">
      <c r="A18" s="44" t="s">
        <v>124</v>
      </c>
      <c r="B18" s="413">
        <v>957025.33</v>
      </c>
      <c r="C18" s="413">
        <v>1275211.42</v>
      </c>
      <c r="D18" s="50">
        <v>2000</v>
      </c>
    </row>
    <row r="19" spans="1:4" ht="11.25" customHeight="1" x14ac:dyDescent="0.2">
      <c r="A19" s="44" t="s">
        <v>125</v>
      </c>
      <c r="B19" s="413">
        <v>1671661.05</v>
      </c>
      <c r="C19" s="413">
        <v>1488638.78</v>
      </c>
      <c r="D19" s="50">
        <v>3000</v>
      </c>
    </row>
    <row r="20" spans="1:4" ht="11.25" customHeight="1" x14ac:dyDescent="0.2">
      <c r="A20" s="44" t="s">
        <v>127</v>
      </c>
      <c r="B20" s="413">
        <v>0</v>
      </c>
      <c r="C20" s="413">
        <v>0</v>
      </c>
      <c r="D20" s="50">
        <v>4100</v>
      </c>
    </row>
    <row r="21" spans="1:4" ht="11.25" customHeight="1" x14ac:dyDescent="0.2">
      <c r="A21" s="44" t="s">
        <v>224</v>
      </c>
      <c r="B21" s="413">
        <v>0</v>
      </c>
      <c r="C21" s="413">
        <v>0</v>
      </c>
      <c r="D21" s="50">
        <v>4200</v>
      </c>
    </row>
    <row r="22" spans="1:4" ht="11.25" customHeight="1" x14ac:dyDescent="0.2">
      <c r="A22" s="44" t="s">
        <v>129</v>
      </c>
      <c r="B22" s="413">
        <v>0</v>
      </c>
      <c r="C22" s="413">
        <v>0</v>
      </c>
      <c r="D22" s="50">
        <v>4300</v>
      </c>
    </row>
    <row r="23" spans="1:4" ht="11.25" customHeight="1" x14ac:dyDescent="0.2">
      <c r="A23" s="44" t="s">
        <v>130</v>
      </c>
      <c r="B23" s="413">
        <v>5100</v>
      </c>
      <c r="C23" s="413">
        <v>13500</v>
      </c>
      <c r="D23" s="50">
        <v>4400</v>
      </c>
    </row>
    <row r="24" spans="1:4" ht="11.25" customHeight="1" x14ac:dyDescent="0.2">
      <c r="A24" s="44" t="s">
        <v>131</v>
      </c>
      <c r="B24" s="413">
        <v>0</v>
      </c>
      <c r="C24" s="413">
        <v>0</v>
      </c>
      <c r="D24" s="50">
        <v>4500</v>
      </c>
    </row>
    <row r="25" spans="1:4" ht="11.25" customHeight="1" x14ac:dyDescent="0.2">
      <c r="A25" s="44" t="s">
        <v>132</v>
      </c>
      <c r="B25" s="413">
        <v>0</v>
      </c>
      <c r="C25" s="413">
        <v>0</v>
      </c>
      <c r="D25" s="50">
        <v>4600</v>
      </c>
    </row>
    <row r="26" spans="1:4" ht="11.25" customHeight="1" x14ac:dyDescent="0.2">
      <c r="A26" s="44" t="s">
        <v>133</v>
      </c>
      <c r="B26" s="413">
        <v>216035.09</v>
      </c>
      <c r="C26" s="413">
        <v>0</v>
      </c>
      <c r="D26" s="50">
        <v>4700</v>
      </c>
    </row>
    <row r="27" spans="1:4" ht="11.25" customHeight="1" x14ac:dyDescent="0.2">
      <c r="A27" s="44" t="s">
        <v>134</v>
      </c>
      <c r="B27" s="413">
        <v>0</v>
      </c>
      <c r="C27" s="413">
        <v>0</v>
      </c>
      <c r="D27" s="50">
        <v>4800</v>
      </c>
    </row>
    <row r="28" spans="1:4" ht="11.25" customHeight="1" x14ac:dyDescent="0.2">
      <c r="A28" s="44" t="s">
        <v>135</v>
      </c>
      <c r="B28" s="413">
        <v>0</v>
      </c>
      <c r="C28" s="413">
        <v>0</v>
      </c>
      <c r="D28" s="50">
        <v>4900</v>
      </c>
    </row>
    <row r="29" spans="1:4" ht="11.25" customHeight="1" x14ac:dyDescent="0.2">
      <c r="A29" s="44" t="s">
        <v>137</v>
      </c>
      <c r="B29" s="413">
        <v>0</v>
      </c>
      <c r="C29" s="413">
        <v>0</v>
      </c>
      <c r="D29" s="50">
        <v>8100</v>
      </c>
    </row>
    <row r="30" spans="1:4" ht="11.25" customHeight="1" x14ac:dyDescent="0.2">
      <c r="A30" s="44" t="s">
        <v>138</v>
      </c>
      <c r="B30" s="413">
        <v>0</v>
      </c>
      <c r="C30" s="413">
        <v>0</v>
      </c>
      <c r="D30" s="50">
        <v>8300</v>
      </c>
    </row>
    <row r="31" spans="1:4" ht="11.25" customHeight="1" x14ac:dyDescent="0.2">
      <c r="A31" s="44" t="s">
        <v>139</v>
      </c>
      <c r="B31" s="413">
        <v>0</v>
      </c>
      <c r="C31" s="413">
        <v>0</v>
      </c>
      <c r="D31" s="50">
        <v>8500</v>
      </c>
    </row>
    <row r="32" spans="1:4" ht="11.25" customHeight="1" x14ac:dyDescent="0.2">
      <c r="A32" s="44" t="s">
        <v>225</v>
      </c>
      <c r="B32" s="413">
        <v>0</v>
      </c>
      <c r="C32" s="413">
        <v>0</v>
      </c>
      <c r="D32" s="49" t="s">
        <v>221</v>
      </c>
    </row>
    <row r="33" spans="1:4" ht="11.25" customHeight="1" x14ac:dyDescent="0.2">
      <c r="A33" s="34" t="s">
        <v>226</v>
      </c>
      <c r="B33" s="412">
        <v>0</v>
      </c>
      <c r="C33" s="412">
        <v>0</v>
      </c>
      <c r="D33" s="49" t="s">
        <v>221</v>
      </c>
    </row>
    <row r="34" spans="1:4" ht="11.25" customHeight="1" x14ac:dyDescent="0.2">
      <c r="A34" s="37"/>
      <c r="B34" s="414"/>
      <c r="C34" s="414"/>
      <c r="D34" s="49" t="s">
        <v>221</v>
      </c>
    </row>
    <row r="35" spans="1:4" ht="11.25" customHeight="1" x14ac:dyDescent="0.2">
      <c r="A35" s="34" t="s">
        <v>227</v>
      </c>
      <c r="B35" s="414"/>
      <c r="C35" s="414"/>
      <c r="D35" s="49" t="s">
        <v>221</v>
      </c>
    </row>
    <row r="36" spans="1:4" ht="11.25" customHeight="1" x14ac:dyDescent="0.2">
      <c r="A36" s="43" t="s">
        <v>218</v>
      </c>
      <c r="B36" s="412">
        <v>0</v>
      </c>
      <c r="C36" s="412">
        <v>0</v>
      </c>
      <c r="D36" s="49" t="s">
        <v>221</v>
      </c>
    </row>
    <row r="37" spans="1:4" ht="11.25" customHeight="1" x14ac:dyDescent="0.2">
      <c r="A37" s="44" t="s">
        <v>182</v>
      </c>
      <c r="B37" s="413">
        <v>0</v>
      </c>
      <c r="C37" s="413">
        <v>0</v>
      </c>
      <c r="D37" s="49">
        <v>620001</v>
      </c>
    </row>
    <row r="38" spans="1:4" ht="11.25" customHeight="1" x14ac:dyDescent="0.2">
      <c r="A38" s="44" t="s">
        <v>184</v>
      </c>
      <c r="B38" s="413">
        <v>0</v>
      </c>
      <c r="C38" s="413">
        <v>0</v>
      </c>
      <c r="D38" s="49">
        <v>621001</v>
      </c>
    </row>
    <row r="39" spans="1:4" ht="11.25" customHeight="1" x14ac:dyDescent="0.2">
      <c r="A39" s="44" t="s">
        <v>228</v>
      </c>
      <c r="B39" s="413">
        <v>0</v>
      </c>
      <c r="C39" s="413">
        <v>0</v>
      </c>
      <c r="D39" s="49" t="s">
        <v>221</v>
      </c>
    </row>
    <row r="40" spans="1:4" ht="11.25" customHeight="1" x14ac:dyDescent="0.2">
      <c r="A40" s="45"/>
      <c r="B40" s="414"/>
      <c r="C40" s="414"/>
      <c r="D40" s="49" t="s">
        <v>221</v>
      </c>
    </row>
    <row r="41" spans="1:4" ht="11.25" customHeight="1" x14ac:dyDescent="0.2">
      <c r="A41" s="43" t="s">
        <v>219</v>
      </c>
      <c r="B41" s="412">
        <f>SUM(B42:B44)</f>
        <v>70350</v>
      </c>
      <c r="C41" s="412">
        <f>SUM(C42:C44)</f>
        <v>25551.82</v>
      </c>
      <c r="D41" s="49" t="s">
        <v>221</v>
      </c>
    </row>
    <row r="42" spans="1:4" ht="11.25" customHeight="1" x14ac:dyDescent="0.2">
      <c r="A42" s="44" t="s">
        <v>182</v>
      </c>
      <c r="B42" s="413">
        <v>0</v>
      </c>
      <c r="C42" s="413">
        <v>0</v>
      </c>
      <c r="D42" s="49">
        <v>6000</v>
      </c>
    </row>
    <row r="43" spans="1:4" ht="11.25" customHeight="1" x14ac:dyDescent="0.2">
      <c r="A43" s="44" t="s">
        <v>184</v>
      </c>
      <c r="B43" s="413">
        <v>70350</v>
      </c>
      <c r="C43" s="413">
        <v>25551.82</v>
      </c>
      <c r="D43" s="49">
        <v>5000</v>
      </c>
    </row>
    <row r="44" spans="1:4" ht="11.25" customHeight="1" x14ac:dyDescent="0.2">
      <c r="A44" s="44" t="s">
        <v>229</v>
      </c>
      <c r="B44" s="413">
        <v>0</v>
      </c>
      <c r="C44" s="413">
        <v>0</v>
      </c>
      <c r="D44" s="49">
        <v>7000</v>
      </c>
    </row>
    <row r="45" spans="1:4" ht="11.25" customHeight="1" x14ac:dyDescent="0.2">
      <c r="A45" s="34" t="s">
        <v>230</v>
      </c>
      <c r="B45" s="412">
        <f>B36-B41</f>
        <v>-70350</v>
      </c>
      <c r="C45" s="412">
        <f>C36-C41</f>
        <v>-25551.82</v>
      </c>
      <c r="D45" s="49" t="s">
        <v>221</v>
      </c>
    </row>
    <row r="46" spans="1:4" ht="11.25" customHeight="1" x14ac:dyDescent="0.2">
      <c r="A46" s="37"/>
      <c r="B46" s="414"/>
      <c r="C46" s="414"/>
      <c r="D46" s="49" t="s">
        <v>221</v>
      </c>
    </row>
    <row r="47" spans="1:4" ht="11.25" customHeight="1" x14ac:dyDescent="0.2">
      <c r="A47" s="34" t="s">
        <v>231</v>
      </c>
      <c r="B47" s="414"/>
      <c r="C47" s="414"/>
      <c r="D47" s="49" t="s">
        <v>221</v>
      </c>
    </row>
    <row r="48" spans="1:4" ht="11.25" customHeight="1" x14ac:dyDescent="0.2">
      <c r="A48" s="43" t="s">
        <v>218</v>
      </c>
      <c r="B48" s="412">
        <f>SUM(B49+B52)</f>
        <v>305289.14</v>
      </c>
      <c r="C48" s="412">
        <f>SUM(C49+C52)</f>
        <v>5873.87</v>
      </c>
      <c r="D48" s="49" t="s">
        <v>221</v>
      </c>
    </row>
    <row r="49" spans="1:4" ht="11.25" customHeight="1" x14ac:dyDescent="0.2">
      <c r="A49" s="44" t="s">
        <v>232</v>
      </c>
      <c r="B49" s="413">
        <f>B50+B51</f>
        <v>0</v>
      </c>
      <c r="C49" s="413">
        <f>C50+C51</f>
        <v>0</v>
      </c>
      <c r="D49" s="49" t="s">
        <v>221</v>
      </c>
    </row>
    <row r="50" spans="1:4" ht="11.25" customHeight="1" x14ac:dyDescent="0.2">
      <c r="A50" s="44" t="s">
        <v>233</v>
      </c>
      <c r="B50" s="413">
        <v>0</v>
      </c>
      <c r="C50" s="413">
        <v>0</v>
      </c>
      <c r="D50" s="51" t="s">
        <v>234</v>
      </c>
    </row>
    <row r="51" spans="1:4" ht="11.25" customHeight="1" x14ac:dyDescent="0.2">
      <c r="A51" s="44" t="s">
        <v>235</v>
      </c>
      <c r="B51" s="413">
        <v>0</v>
      </c>
      <c r="C51" s="413">
        <v>0</v>
      </c>
      <c r="D51" s="51" t="s">
        <v>237</v>
      </c>
    </row>
    <row r="52" spans="1:4" ht="11.25" customHeight="1" x14ac:dyDescent="0.2">
      <c r="A52" s="44" t="s">
        <v>236</v>
      </c>
      <c r="B52" s="413">
        <v>305289.14</v>
      </c>
      <c r="C52" s="413">
        <v>5873.87</v>
      </c>
      <c r="D52" s="51"/>
    </row>
    <row r="53" spans="1:4" ht="11.25" customHeight="1" x14ac:dyDescent="0.2">
      <c r="A53" s="45"/>
      <c r="B53" s="414"/>
      <c r="C53" s="414"/>
      <c r="D53" s="49" t="s">
        <v>221</v>
      </c>
    </row>
    <row r="54" spans="1:4" ht="11.25" customHeight="1" x14ac:dyDescent="0.2">
      <c r="A54" s="43" t="s">
        <v>219</v>
      </c>
      <c r="B54" s="412">
        <f>SUM(B55+B58)</f>
        <v>0</v>
      </c>
      <c r="C54" s="412">
        <f>SUM(C55+C58)</f>
        <v>0</v>
      </c>
      <c r="D54" s="49" t="s">
        <v>221</v>
      </c>
    </row>
    <row r="55" spans="1:4" ht="11.25" customHeight="1" x14ac:dyDescent="0.2">
      <c r="A55" s="44" t="s">
        <v>238</v>
      </c>
      <c r="B55" s="413">
        <f>SUM(B56+B57)</f>
        <v>0</v>
      </c>
      <c r="C55" s="413">
        <f>SUM(C56+C57)</f>
        <v>0</v>
      </c>
      <c r="D55" s="49" t="s">
        <v>221</v>
      </c>
    </row>
    <row r="56" spans="1:4" ht="11.25" customHeight="1" x14ac:dyDescent="0.2">
      <c r="A56" s="44" t="s">
        <v>233</v>
      </c>
      <c r="B56" s="413">
        <v>0</v>
      </c>
      <c r="C56" s="413">
        <v>0</v>
      </c>
      <c r="D56" s="49" t="s">
        <v>239</v>
      </c>
    </row>
    <row r="57" spans="1:4" ht="11.25" customHeight="1" x14ac:dyDescent="0.2">
      <c r="A57" s="44" t="s">
        <v>235</v>
      </c>
      <c r="B57" s="413">
        <v>0</v>
      </c>
      <c r="C57" s="413">
        <v>0</v>
      </c>
      <c r="D57" s="49" t="s">
        <v>240</v>
      </c>
    </row>
    <row r="58" spans="1:4" ht="11.25" customHeight="1" x14ac:dyDescent="0.2">
      <c r="A58" s="44" t="s">
        <v>241</v>
      </c>
      <c r="B58" s="413">
        <v>0</v>
      </c>
      <c r="C58" s="413">
        <v>0</v>
      </c>
      <c r="D58" s="49" t="s">
        <v>221</v>
      </c>
    </row>
    <row r="59" spans="1:4" ht="11.25" customHeight="1" x14ac:dyDescent="0.2">
      <c r="A59" s="34" t="s">
        <v>242</v>
      </c>
      <c r="B59" s="412">
        <f>B48-B54</f>
        <v>305289.14</v>
      </c>
      <c r="C59" s="412">
        <f>C48-C54</f>
        <v>5873.87</v>
      </c>
      <c r="D59" s="49" t="s">
        <v>221</v>
      </c>
    </row>
    <row r="60" spans="1:4" ht="11.25" customHeight="1" x14ac:dyDescent="0.2">
      <c r="A60" s="37"/>
      <c r="B60" s="414"/>
      <c r="C60" s="414"/>
      <c r="D60" s="49" t="s">
        <v>221</v>
      </c>
    </row>
    <row r="61" spans="1:4" ht="11.25" customHeight="1" x14ac:dyDescent="0.2">
      <c r="A61" s="34" t="s">
        <v>243</v>
      </c>
      <c r="B61" s="412">
        <f>B59+B45+B33</f>
        <v>234939.14</v>
      </c>
      <c r="C61" s="412">
        <f>C59+C45+C33</f>
        <v>-19677.95</v>
      </c>
      <c r="D61" s="49" t="s">
        <v>221</v>
      </c>
    </row>
    <row r="62" spans="1:4" ht="11.25" customHeight="1" x14ac:dyDescent="0.2">
      <c r="A62" s="37"/>
      <c r="B62" s="414"/>
      <c r="C62" s="414"/>
      <c r="D62" s="49" t="s">
        <v>221</v>
      </c>
    </row>
    <row r="63" spans="1:4" ht="11.25" customHeight="1" x14ac:dyDescent="0.2">
      <c r="A63" s="34" t="s">
        <v>244</v>
      </c>
      <c r="B63" s="412">
        <v>446255.84</v>
      </c>
      <c r="C63" s="412">
        <v>454945.36</v>
      </c>
      <c r="D63" s="49" t="s">
        <v>221</v>
      </c>
    </row>
    <row r="64" spans="1:4" ht="11.25" customHeight="1" x14ac:dyDescent="0.2">
      <c r="A64" s="37"/>
      <c r="B64" s="414"/>
      <c r="C64" s="414"/>
      <c r="D64" s="49" t="s">
        <v>221</v>
      </c>
    </row>
    <row r="65" spans="1:4" ht="11.25" customHeight="1" x14ac:dyDescent="0.2">
      <c r="A65" s="34" t="s">
        <v>245</v>
      </c>
      <c r="B65" s="412">
        <v>792607.9</v>
      </c>
      <c r="C65" s="412">
        <v>446255.84</v>
      </c>
      <c r="D65" s="49" t="s">
        <v>221</v>
      </c>
    </row>
    <row r="66" spans="1:4" ht="11.25" customHeight="1" x14ac:dyDescent="0.2">
      <c r="A66" s="46"/>
      <c r="B66" s="416"/>
      <c r="C66" s="417"/>
    </row>
    <row r="68" spans="1:4" ht="27.75" customHeight="1" x14ac:dyDescent="0.2">
      <c r="A68" s="481" t="s">
        <v>155</v>
      </c>
      <c r="B68" s="483"/>
      <c r="C68" s="483"/>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zoomScaleNormal="100" workbookViewId="0">
      <selection activeCell="B24" sqref="B24"/>
    </sheetView>
  </sheetViews>
  <sheetFormatPr baseColWidth="10" defaultColWidth="9.42578125" defaultRowHeight="11.25" x14ac:dyDescent="0.2"/>
  <cols>
    <col min="1" max="1" width="51.140625" style="53" customWidth="1"/>
    <col min="2" max="6" width="16.140625" style="53" customWidth="1"/>
    <col min="7" max="16384" width="9.42578125" style="53"/>
  </cols>
  <sheetData>
    <row r="1" spans="1:6" ht="45" customHeight="1" x14ac:dyDescent="0.2">
      <c r="A1" s="475" t="s">
        <v>678</v>
      </c>
      <c r="B1" s="476"/>
      <c r="C1" s="476"/>
      <c r="D1" s="476"/>
      <c r="E1" s="476"/>
      <c r="F1" s="477"/>
    </row>
    <row r="2" spans="1:6" ht="22.5" x14ac:dyDescent="0.2">
      <c r="A2" s="30" t="s">
        <v>100</v>
      </c>
      <c r="B2" s="54" t="s">
        <v>246</v>
      </c>
      <c r="C2" s="54" t="s">
        <v>247</v>
      </c>
      <c r="D2" s="54" t="s">
        <v>248</v>
      </c>
      <c r="E2" s="54" t="s">
        <v>249</v>
      </c>
      <c r="F2" s="54" t="s">
        <v>250</v>
      </c>
    </row>
    <row r="3" spans="1:6" x14ac:dyDescent="0.2">
      <c r="A3" s="55" t="s">
        <v>156</v>
      </c>
      <c r="B3" s="412">
        <f>B4+B12</f>
        <v>784768.93</v>
      </c>
      <c r="C3" s="412">
        <f t="shared" ref="C3:F3" si="0">C4+C12</f>
        <v>16127750.789999999</v>
      </c>
      <c r="D3" s="412">
        <f t="shared" si="0"/>
        <v>15778453.76</v>
      </c>
      <c r="E3" s="412">
        <f t="shared" si="0"/>
        <v>1134065.9600000009</v>
      </c>
      <c r="F3" s="412">
        <f t="shared" si="0"/>
        <v>349297.0300000009</v>
      </c>
    </row>
    <row r="4" spans="1:6" x14ac:dyDescent="0.2">
      <c r="A4" s="56" t="s">
        <v>158</v>
      </c>
      <c r="B4" s="412">
        <f>SUM(B5:B11)</f>
        <v>525340.57000000007</v>
      </c>
      <c r="C4" s="412">
        <f>SUM(C5:C11)</f>
        <v>15807950.789999999</v>
      </c>
      <c r="D4" s="412">
        <f>SUM(D5:D11)</f>
        <v>15461598.73</v>
      </c>
      <c r="E4" s="412">
        <f>SUM(E5:E11)</f>
        <v>871692.63000000082</v>
      </c>
      <c r="F4" s="412">
        <f>SUM(F5:F11)</f>
        <v>346352.06000000081</v>
      </c>
    </row>
    <row r="5" spans="1:6" x14ac:dyDescent="0.2">
      <c r="A5" s="57" t="s">
        <v>160</v>
      </c>
      <c r="B5" s="413">
        <v>446255.84</v>
      </c>
      <c r="C5" s="413">
        <v>8078084.4800000004</v>
      </c>
      <c r="D5" s="413">
        <v>7731732.4199999999</v>
      </c>
      <c r="E5" s="413">
        <f>B5+C5-D5</f>
        <v>792607.90000000037</v>
      </c>
      <c r="F5" s="413">
        <f t="shared" ref="F5:F11" si="1">E5-B5</f>
        <v>346352.06000000035</v>
      </c>
    </row>
    <row r="6" spans="1:6" x14ac:dyDescent="0.2">
      <c r="A6" s="57" t="s">
        <v>162</v>
      </c>
      <c r="B6" s="413">
        <v>79084.73</v>
      </c>
      <c r="C6" s="413">
        <v>7729866.3099999996</v>
      </c>
      <c r="D6" s="413">
        <v>7729866.3099999996</v>
      </c>
      <c r="E6" s="413">
        <f t="shared" ref="E6:E11" si="2">B6+C6-D6</f>
        <v>79084.730000000447</v>
      </c>
      <c r="F6" s="413">
        <f t="shared" si="1"/>
        <v>4.5110937207937241E-10</v>
      </c>
    </row>
    <row r="7" spans="1:6" x14ac:dyDescent="0.2">
      <c r="A7" s="57" t="s">
        <v>164</v>
      </c>
      <c r="B7" s="413">
        <v>0</v>
      </c>
      <c r="C7" s="413">
        <v>0</v>
      </c>
      <c r="D7" s="413">
        <v>0</v>
      </c>
      <c r="E7" s="413">
        <f t="shared" si="2"/>
        <v>0</v>
      </c>
      <c r="F7" s="413">
        <f t="shared" si="1"/>
        <v>0</v>
      </c>
    </row>
    <row r="8" spans="1:6" x14ac:dyDescent="0.2">
      <c r="A8" s="57" t="s">
        <v>166</v>
      </c>
      <c r="B8" s="413">
        <v>0</v>
      </c>
      <c r="C8" s="413">
        <v>0</v>
      </c>
      <c r="D8" s="413">
        <v>0</v>
      </c>
      <c r="E8" s="413">
        <f t="shared" si="2"/>
        <v>0</v>
      </c>
      <c r="F8" s="413">
        <f t="shared" si="1"/>
        <v>0</v>
      </c>
    </row>
    <row r="9" spans="1:6" x14ac:dyDescent="0.2">
      <c r="A9" s="57" t="s">
        <v>168</v>
      </c>
      <c r="B9" s="413">
        <v>0</v>
      </c>
      <c r="C9" s="413">
        <v>0</v>
      </c>
      <c r="D9" s="413">
        <v>0</v>
      </c>
      <c r="E9" s="413">
        <f t="shared" si="2"/>
        <v>0</v>
      </c>
      <c r="F9" s="413">
        <f t="shared" si="1"/>
        <v>0</v>
      </c>
    </row>
    <row r="10" spans="1:6" x14ac:dyDescent="0.2">
      <c r="A10" s="57" t="s">
        <v>170</v>
      </c>
      <c r="B10" s="413">
        <v>0</v>
      </c>
      <c r="C10" s="413">
        <v>0</v>
      </c>
      <c r="D10" s="413">
        <v>0</v>
      </c>
      <c r="E10" s="413">
        <f t="shared" si="2"/>
        <v>0</v>
      </c>
      <c r="F10" s="413">
        <f t="shared" si="1"/>
        <v>0</v>
      </c>
    </row>
    <row r="11" spans="1:6" x14ac:dyDescent="0.2">
      <c r="A11" s="57" t="s">
        <v>172</v>
      </c>
      <c r="B11" s="413">
        <v>0</v>
      </c>
      <c r="C11" s="413">
        <v>0</v>
      </c>
      <c r="D11" s="413">
        <v>0</v>
      </c>
      <c r="E11" s="413">
        <f t="shared" si="2"/>
        <v>0</v>
      </c>
      <c r="F11" s="413">
        <f t="shared" si="1"/>
        <v>0</v>
      </c>
    </row>
    <row r="12" spans="1:6" x14ac:dyDescent="0.2">
      <c r="A12" s="56" t="s">
        <v>177</v>
      </c>
      <c r="B12" s="412">
        <f>SUM(B13:B21)</f>
        <v>259428.36</v>
      </c>
      <c r="C12" s="412">
        <f>SUM(C13:C21)</f>
        <v>319800</v>
      </c>
      <c r="D12" s="412">
        <f>SUM(D13:D21)</f>
        <v>316855.03000000003</v>
      </c>
      <c r="E12" s="412">
        <f>SUM(E13:E21)</f>
        <v>262373.33000000007</v>
      </c>
      <c r="F12" s="412">
        <f>SUM(F13:F21)</f>
        <v>2944.9700000000885</v>
      </c>
    </row>
    <row r="13" spans="1:6" x14ac:dyDescent="0.2">
      <c r="A13" s="57" t="s">
        <v>178</v>
      </c>
      <c r="B13" s="413">
        <v>0</v>
      </c>
      <c r="C13" s="413">
        <v>0</v>
      </c>
      <c r="D13" s="413">
        <v>0</v>
      </c>
      <c r="E13" s="413">
        <f>B13+C13-D13</f>
        <v>0</v>
      </c>
      <c r="F13" s="413">
        <f t="shared" ref="F13:F21" si="3">E13-B13</f>
        <v>0</v>
      </c>
    </row>
    <row r="14" spans="1:6" x14ac:dyDescent="0.2">
      <c r="A14" s="57" t="s">
        <v>180</v>
      </c>
      <c r="B14" s="415">
        <v>0</v>
      </c>
      <c r="C14" s="415">
        <v>0</v>
      </c>
      <c r="D14" s="415">
        <v>0</v>
      </c>
      <c r="E14" s="415">
        <f t="shared" ref="E14:E21" si="4">B14+C14-D14</f>
        <v>0</v>
      </c>
      <c r="F14" s="415">
        <f t="shared" si="3"/>
        <v>0</v>
      </c>
    </row>
    <row r="15" spans="1:6" x14ac:dyDescent="0.2">
      <c r="A15" s="57" t="s">
        <v>182</v>
      </c>
      <c r="B15" s="415">
        <v>0</v>
      </c>
      <c r="C15" s="415">
        <v>0</v>
      </c>
      <c r="D15" s="415">
        <v>0</v>
      </c>
      <c r="E15" s="415">
        <f t="shared" si="4"/>
        <v>0</v>
      </c>
      <c r="F15" s="415">
        <f t="shared" si="3"/>
        <v>0</v>
      </c>
    </row>
    <row r="16" spans="1:6" x14ac:dyDescent="0.2">
      <c r="A16" s="57" t="s">
        <v>184</v>
      </c>
      <c r="B16" s="413">
        <v>1200005.82</v>
      </c>
      <c r="C16" s="413">
        <v>319800</v>
      </c>
      <c r="D16" s="413">
        <v>249450</v>
      </c>
      <c r="E16" s="413">
        <f t="shared" si="4"/>
        <v>1270355.82</v>
      </c>
      <c r="F16" s="413">
        <f t="shared" si="3"/>
        <v>70350</v>
      </c>
    </row>
    <row r="17" spans="1:6" x14ac:dyDescent="0.2">
      <c r="A17" s="57" t="s">
        <v>186</v>
      </c>
      <c r="B17" s="413">
        <v>45644.45</v>
      </c>
      <c r="C17" s="413">
        <v>0</v>
      </c>
      <c r="D17" s="413">
        <v>0</v>
      </c>
      <c r="E17" s="413">
        <f t="shared" si="4"/>
        <v>45644.45</v>
      </c>
      <c r="F17" s="413">
        <f t="shared" si="3"/>
        <v>0</v>
      </c>
    </row>
    <row r="18" spans="1:6" x14ac:dyDescent="0.2">
      <c r="A18" s="57" t="s">
        <v>188</v>
      </c>
      <c r="B18" s="413">
        <v>-986221.91</v>
      </c>
      <c r="C18" s="413">
        <v>0</v>
      </c>
      <c r="D18" s="413">
        <v>67405.03</v>
      </c>
      <c r="E18" s="413">
        <f t="shared" si="4"/>
        <v>-1053626.94</v>
      </c>
      <c r="F18" s="413">
        <f t="shared" si="3"/>
        <v>-67405.029999999912</v>
      </c>
    </row>
    <row r="19" spans="1:6" x14ac:dyDescent="0.2">
      <c r="A19" s="57" t="s">
        <v>190</v>
      </c>
      <c r="B19" s="413">
        <v>0</v>
      </c>
      <c r="C19" s="413">
        <v>0</v>
      </c>
      <c r="D19" s="413">
        <v>0</v>
      </c>
      <c r="E19" s="413">
        <f t="shared" si="4"/>
        <v>0</v>
      </c>
      <c r="F19" s="413">
        <f t="shared" si="3"/>
        <v>0</v>
      </c>
    </row>
    <row r="20" spans="1:6" x14ac:dyDescent="0.2">
      <c r="A20" s="57" t="s">
        <v>192</v>
      </c>
      <c r="B20" s="413">
        <v>0</v>
      </c>
      <c r="C20" s="413">
        <v>0</v>
      </c>
      <c r="D20" s="413">
        <v>0</v>
      </c>
      <c r="E20" s="413">
        <f t="shared" si="4"/>
        <v>0</v>
      </c>
      <c r="F20" s="413">
        <f t="shared" si="3"/>
        <v>0</v>
      </c>
    </row>
    <row r="21" spans="1:6" x14ac:dyDescent="0.2">
      <c r="A21" s="57" t="s">
        <v>193</v>
      </c>
      <c r="B21" s="413">
        <v>0</v>
      </c>
      <c r="C21" s="413">
        <v>0</v>
      </c>
      <c r="D21" s="413">
        <v>0</v>
      </c>
      <c r="E21" s="413">
        <f t="shared" si="4"/>
        <v>0</v>
      </c>
      <c r="F21" s="413">
        <f t="shared" si="3"/>
        <v>0</v>
      </c>
    </row>
    <row r="23" spans="1:6" ht="12.75" x14ac:dyDescent="0.2">
      <c r="A23" s="20" t="s">
        <v>155</v>
      </c>
    </row>
    <row r="40" spans="2:3" x14ac:dyDescent="0.2">
      <c r="C40" s="53">
        <v>0</v>
      </c>
    </row>
    <row r="41" spans="2:3" x14ac:dyDescent="0.2">
      <c r="B41" s="53">
        <v>0</v>
      </c>
      <c r="C41" s="53">
        <v>0</v>
      </c>
    </row>
    <row r="46" spans="2:3" x14ac:dyDescent="0.2">
      <c r="B46" s="53">
        <v>0</v>
      </c>
      <c r="C46" s="53">
        <v>0</v>
      </c>
    </row>
    <row r="47" spans="2:3" x14ac:dyDescent="0.2">
      <c r="B47" s="53">
        <v>0</v>
      </c>
      <c r="C47" s="53">
        <v>0</v>
      </c>
    </row>
    <row r="48" spans="2:3" x14ac:dyDescent="0.2">
      <c r="B48" s="53">
        <v>0</v>
      </c>
    </row>
  </sheetData>
  <sheetProtection formatCells="0" formatColumns="0" formatRows="0" autoFilter="0"/>
  <mergeCells count="1">
    <mergeCell ref="A1:F1"/>
  </mergeCells>
  <pageMargins left="0.7" right="0.7"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7</vt:i4>
      </vt:variant>
    </vt:vector>
  </HeadingPairs>
  <TitlesOfParts>
    <vt:vector size="27" baseType="lpstr">
      <vt:lpstr>REV</vt:lpstr>
      <vt:lpstr>REV Det</vt:lpstr>
      <vt:lpstr>Rev Det P</vt:lpstr>
      <vt:lpstr>ACT</vt:lpstr>
      <vt:lpstr>ESF</vt:lpstr>
      <vt:lpstr>VHP</vt:lpstr>
      <vt:lpstr>CSF</vt:lpstr>
      <vt:lpstr>EFE</vt:lpstr>
      <vt:lpstr>EAA</vt:lpstr>
      <vt:lpstr>ADP</vt:lpstr>
      <vt:lpstr>EAI</vt:lpstr>
      <vt:lpstr>CA</vt:lpstr>
      <vt:lpstr>CTG</vt:lpstr>
      <vt:lpstr>COG</vt:lpstr>
      <vt:lpstr>CFG</vt:lpstr>
      <vt:lpstr>ENT</vt:lpstr>
      <vt:lpstr>IND</vt:lpstr>
      <vt:lpstr>GCP</vt:lpstr>
      <vt:lpstr>Memoria</vt:lpstr>
      <vt:lpstr>IPF</vt:lpstr>
      <vt:lpstr>ACT!Área_de_impresión</vt:lpstr>
      <vt:lpstr>ADP!Área_de_impresión</vt:lpstr>
      <vt:lpstr>CSF!Área_de_impresión</vt:lpstr>
      <vt:lpstr>EAA!Área_de_impresión</vt:lpstr>
      <vt:lpstr>EAI!Área_de_impresión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USUARIO</cp:lastModifiedBy>
  <dcterms:created xsi:type="dcterms:W3CDTF">2022-05-30T14:17:15Z</dcterms:created>
  <dcterms:modified xsi:type="dcterms:W3CDTF">2026-01-23T23:47:07Z</dcterms:modified>
</cp:coreProperties>
</file>