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esoreria\Desktop\CUENTA PUBLICA 4TO TRIMESTRE 2025\"/>
    </mc:Choice>
  </mc:AlternateContent>
  <bookViews>
    <workbookView xWindow="0" yWindow="0" windowWidth="19200" windowHeight="6315" firstSheet="4" activeTab="19"/>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16" l="1"/>
  <c r="G39" i="16" s="1"/>
  <c r="D38" i="16"/>
  <c r="G38" i="16" s="1"/>
  <c r="D37" i="16"/>
  <c r="G37" i="16" s="1"/>
  <c r="D36" i="16"/>
  <c r="G36" i="16" s="1"/>
  <c r="D35" i="16"/>
  <c r="G35" i="16" s="1"/>
  <c r="D34" i="16"/>
  <c r="G34" i="16" s="1"/>
  <c r="D33" i="16"/>
  <c r="G33" i="16" s="1"/>
  <c r="D32" i="16"/>
  <c r="G32" i="16" s="1"/>
  <c r="D31" i="16"/>
  <c r="G31" i="16" s="1"/>
  <c r="D30" i="16"/>
  <c r="G30" i="16" s="1"/>
  <c r="D29" i="16"/>
  <c r="G29" i="16" s="1"/>
  <c r="D28" i="16"/>
  <c r="G28" i="16" s="1"/>
  <c r="D27" i="16"/>
  <c r="G27" i="16" s="1"/>
  <c r="D26" i="16"/>
  <c r="G26" i="16" s="1"/>
  <c r="D25" i="16"/>
  <c r="G25" i="16" s="1"/>
  <c r="D24" i="16"/>
  <c r="G24" i="16" s="1"/>
  <c r="D23" i="16"/>
  <c r="G23" i="16" s="1"/>
  <c r="D22" i="16"/>
  <c r="G22" i="16" s="1"/>
  <c r="D21" i="16"/>
  <c r="G21" i="16" s="1"/>
  <c r="D20" i="16"/>
  <c r="G20" i="16" s="1"/>
  <c r="D19" i="16"/>
  <c r="G19" i="16" s="1"/>
  <c r="D18" i="16"/>
  <c r="G18" i="16" s="1"/>
  <c r="D17" i="16"/>
  <c r="G17" i="16" s="1"/>
  <c r="D16" i="16"/>
  <c r="G16" i="16" s="1"/>
  <c r="D15" i="16"/>
  <c r="G15" i="16" s="1"/>
  <c r="D14" i="16"/>
  <c r="G14" i="16" s="1"/>
  <c r="D13" i="16"/>
  <c r="G13" i="16" s="1"/>
  <c r="D12" i="16"/>
  <c r="G12" i="16" s="1"/>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B45" i="7" l="1"/>
  <c r="C43" i="6"/>
  <c r="B43" i="6"/>
  <c r="C3" i="6"/>
  <c r="B3" i="6"/>
  <c r="D38" i="5"/>
  <c r="F26" i="4"/>
  <c r="C24" i="3"/>
  <c r="B24" i="3"/>
  <c r="B28" i="4"/>
  <c r="C45" i="7"/>
  <c r="C59" i="7"/>
  <c r="B3" i="8"/>
  <c r="D16" i="9"/>
  <c r="C28" i="4"/>
  <c r="B33" i="7"/>
  <c r="C3" i="8"/>
  <c r="E30" i="9"/>
  <c r="E12" i="8"/>
  <c r="B24" i="6"/>
  <c r="E16" i="9"/>
  <c r="C24" i="6"/>
  <c r="C33" i="7"/>
  <c r="D30" i="9"/>
  <c r="E20" i="5"/>
  <c r="E38" i="5" s="1"/>
  <c r="F9" i="5"/>
  <c r="B64" i="3"/>
  <c r="D3" i="8"/>
  <c r="F27" i="5"/>
  <c r="B59" i="7"/>
  <c r="C64" i="3"/>
  <c r="E46" i="4"/>
  <c r="E4" i="8"/>
  <c r="F46" i="4"/>
  <c r="E26" i="4"/>
  <c r="F116" i="13" s="1"/>
  <c r="F16" i="8"/>
  <c r="F12" i="8" s="1"/>
  <c r="F6" i="8"/>
  <c r="F4" i="8" s="1"/>
  <c r="B38" i="5"/>
  <c r="F4" i="5"/>
  <c r="C20" i="5"/>
  <c r="C38" i="5" s="1"/>
  <c r="E3" i="9" l="1"/>
  <c r="E34" i="9" s="1"/>
  <c r="D3" i="9"/>
  <c r="D34" i="9" s="1"/>
  <c r="C61" i="7"/>
  <c r="F48" i="4"/>
  <c r="E48" i="4"/>
  <c r="C66" i="3"/>
  <c r="B66" i="3"/>
  <c r="B61" i="7"/>
  <c r="E3" i="8"/>
  <c r="F3" i="8"/>
  <c r="F20" i="5"/>
  <c r="F38" i="5"/>
  <c r="D23" i="20" l="1"/>
  <c r="D22" i="20"/>
  <c r="D21" i="20"/>
  <c r="D20" i="20"/>
  <c r="D19" i="20"/>
  <c r="D18" i="20"/>
  <c r="D17" i="20"/>
  <c r="D16" i="20"/>
  <c r="D15" i="20"/>
  <c r="D14" i="20"/>
  <c r="D10" i="20"/>
  <c r="D9" i="20"/>
  <c r="D8" i="20"/>
  <c r="D7" i="20"/>
  <c r="D6" i="20"/>
  <c r="D5" i="20"/>
  <c r="D4" i="20"/>
  <c r="C15" i="15" l="1"/>
  <c r="C41" i="16" l="1"/>
  <c r="B41" i="16"/>
  <c r="B6" i="22"/>
  <c r="E8" i="14" l="1"/>
  <c r="E29" i="24"/>
  <c r="H34" i="14" s="1"/>
  <c r="D29" i="24"/>
  <c r="C29" i="24"/>
  <c r="E9" i="24"/>
  <c r="D9" i="24"/>
  <c r="C9" i="24"/>
  <c r="E5" i="24"/>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D8" i="22"/>
  <c r="G8" i="22" s="1"/>
  <c r="D7" i="22"/>
  <c r="G7" i="22" s="1"/>
  <c r="F6" i="22"/>
  <c r="E6" i="22"/>
  <c r="C6" i="22"/>
  <c r="C21" i="21"/>
  <c r="B21" i="21"/>
  <c r="D24" i="20"/>
  <c r="C24" i="20"/>
  <c r="C26" i="20" s="1"/>
  <c r="E33" i="14" s="1"/>
  <c r="B24" i="20"/>
  <c r="D11" i="20"/>
  <c r="C11" i="20"/>
  <c r="B11"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D72" i="18"/>
  <c r="G72" i="18" s="1"/>
  <c r="D71" i="18"/>
  <c r="G71" i="18" s="1"/>
  <c r="D70" i="18"/>
  <c r="G70" i="18" s="1"/>
  <c r="D69" i="18"/>
  <c r="G69" i="18" s="1"/>
  <c r="F68" i="18"/>
  <c r="E68" i="18"/>
  <c r="C68" i="18"/>
  <c r="B68" i="18"/>
  <c r="D67" i="18"/>
  <c r="G67" i="18" s="1"/>
  <c r="D66" i="18"/>
  <c r="G66" i="18" s="1"/>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D40" i="18"/>
  <c r="G40" i="18" s="1"/>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E15" i="17"/>
  <c r="H51" i="14" s="1"/>
  <c r="C15" i="17"/>
  <c r="E18" i="14" s="1"/>
  <c r="B15" i="17"/>
  <c r="H49" i="14" s="1"/>
  <c r="D13" i="17"/>
  <c r="G13" i="17" s="1"/>
  <c r="D11" i="17"/>
  <c r="G11" i="17" s="1"/>
  <c r="D9" i="17"/>
  <c r="G9" i="17" s="1"/>
  <c r="D7" i="17"/>
  <c r="G7" i="17" s="1"/>
  <c r="D5" i="17"/>
  <c r="G5" i="17" s="1"/>
  <c r="F76" i="16"/>
  <c r="E76" i="16"/>
  <c r="C76" i="16"/>
  <c r="B76" i="16"/>
  <c r="D74" i="16"/>
  <c r="G74" i="16" s="1"/>
  <c r="D72" i="16"/>
  <c r="G72" i="16" s="1"/>
  <c r="D70" i="16"/>
  <c r="G70" i="16" s="1"/>
  <c r="D68" i="16"/>
  <c r="G68" i="16" s="1"/>
  <c r="D66" i="16"/>
  <c r="G66" i="16" s="1"/>
  <c r="D64" i="16"/>
  <c r="G64" i="16" s="1"/>
  <c r="D62" i="16"/>
  <c r="G62" i="16" s="1"/>
  <c r="D60" i="16"/>
  <c r="F53" i="16"/>
  <c r="E53" i="16"/>
  <c r="C53" i="16"/>
  <c r="B53" i="16"/>
  <c r="D51" i="16"/>
  <c r="G51" i="16" s="1"/>
  <c r="G50" i="16"/>
  <c r="D50" i="16"/>
  <c r="D49" i="16"/>
  <c r="G49" i="16" s="1"/>
  <c r="D48" i="16"/>
  <c r="G48" i="16" s="1"/>
  <c r="F41" i="16"/>
  <c r="E15" i="14" s="1"/>
  <c r="E41" i="16"/>
  <c r="E14" i="14" s="1"/>
  <c r="H45" i="14"/>
  <c r="E12" i="14"/>
  <c r="D40" i="16"/>
  <c r="G40"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52" i="14"/>
  <c r="H42" i="14"/>
  <c r="H40" i="14"/>
  <c r="H39" i="14"/>
  <c r="H37" i="14"/>
  <c r="H36" i="14"/>
  <c r="H33" i="14"/>
  <c r="H32" i="14"/>
  <c r="H30" i="14"/>
  <c r="H28" i="14"/>
  <c r="H27" i="14"/>
  <c r="H25" i="14"/>
  <c r="H23" i="14"/>
  <c r="H22" i="14"/>
  <c r="H20" i="14"/>
  <c r="E20" i="14"/>
  <c r="H18" i="14"/>
  <c r="H17" i="14"/>
  <c r="H15" i="14"/>
  <c r="H13" i="14"/>
  <c r="H12" i="14"/>
  <c r="H10" i="14"/>
  <c r="H9" i="14"/>
  <c r="H8" i="14"/>
  <c r="H7" i="14"/>
  <c r="E13" i="24" l="1"/>
  <c r="E17" i="24" s="1"/>
  <c r="E21" i="24" s="1"/>
  <c r="B5" i="22"/>
  <c r="B36" i="22" s="1"/>
  <c r="E44" i="14" s="1"/>
  <c r="H47" i="14"/>
  <c r="H56" i="14"/>
  <c r="E19" i="14"/>
  <c r="I19" i="14" s="1"/>
  <c r="E17" i="14"/>
  <c r="D42" i="18"/>
  <c r="G42" i="18" s="1"/>
  <c r="D12" i="18"/>
  <c r="G12" i="18" s="1"/>
  <c r="F5" i="22"/>
  <c r="F36" i="22" s="1"/>
  <c r="E47" i="14" s="1"/>
  <c r="H50" i="14"/>
  <c r="G19" i="15"/>
  <c r="G38" i="15" s="1"/>
  <c r="C38" i="15"/>
  <c r="I18" i="14"/>
  <c r="D30" i="22"/>
  <c r="B26" i="20"/>
  <c r="E32" i="14" s="1"/>
  <c r="I32" i="14" s="1"/>
  <c r="D52" i="18"/>
  <c r="G52" i="18" s="1"/>
  <c r="D15" i="19"/>
  <c r="D24" i="19"/>
  <c r="B41" i="19"/>
  <c r="E27" i="14" s="1"/>
  <c r="I27" i="14" s="1"/>
  <c r="I33" i="14"/>
  <c r="E5" i="22"/>
  <c r="E36" i="22" s="1"/>
  <c r="E46" i="14" s="1"/>
  <c r="D18" i="22"/>
  <c r="D68" i="18"/>
  <c r="G68" i="18" s="1"/>
  <c r="C13" i="24"/>
  <c r="C17" i="24" s="1"/>
  <c r="C21" i="24" s="1"/>
  <c r="D25" i="22"/>
  <c r="D13" i="24"/>
  <c r="D17" i="24" s="1"/>
  <c r="D21" i="24" s="1"/>
  <c r="F38" i="15"/>
  <c r="I12" i="14"/>
  <c r="B76" i="18"/>
  <c r="E22" i="14" s="1"/>
  <c r="I22" i="14" s="1"/>
  <c r="D32" i="18"/>
  <c r="G32" i="18" s="1"/>
  <c r="G18" i="22"/>
  <c r="D76" i="16"/>
  <c r="F41" i="19"/>
  <c r="E30" i="14" s="1"/>
  <c r="I30" i="14" s="1"/>
  <c r="E38" i="15"/>
  <c r="G60" i="16"/>
  <c r="G76" i="16" s="1"/>
  <c r="G16" i="19"/>
  <c r="G15" i="19" s="1"/>
  <c r="D22" i="22"/>
  <c r="I17" i="14"/>
  <c r="D15" i="15"/>
  <c r="D64" i="18"/>
  <c r="G64" i="18" s="1"/>
  <c r="G35" i="19"/>
  <c r="G15" i="15"/>
  <c r="G29" i="15"/>
  <c r="D29" i="15"/>
  <c r="D22" i="18"/>
  <c r="G22" i="18" s="1"/>
  <c r="C5" i="22"/>
  <c r="C36" i="22" s="1"/>
  <c r="E45" i="14" s="1"/>
  <c r="I45" i="14" s="1"/>
  <c r="G22" i="22"/>
  <c r="H46" i="14"/>
  <c r="D19" i="15"/>
  <c r="D4" i="18"/>
  <c r="G4" i="18" s="1"/>
  <c r="D41" i="16"/>
  <c r="E76" i="18"/>
  <c r="E24" i="14" s="1"/>
  <c r="I24" i="14" s="1"/>
  <c r="G15" i="17"/>
  <c r="F76" i="18"/>
  <c r="H57" i="14" s="1"/>
  <c r="D5" i="19"/>
  <c r="C41" i="19"/>
  <c r="H60" i="14" s="1"/>
  <c r="D35" i="19"/>
  <c r="D9" i="22"/>
  <c r="B38" i="15"/>
  <c r="D56" i="18"/>
  <c r="G56" i="18" s="1"/>
  <c r="E41" i="19"/>
  <c r="H61" i="14" s="1"/>
  <c r="D26" i="20"/>
  <c r="E34" i="14" s="1"/>
  <c r="I34" i="14" s="1"/>
  <c r="E37" i="14"/>
  <c r="I37" i="14" s="1"/>
  <c r="E36" i="14"/>
  <c r="I36" i="14" s="1"/>
  <c r="I20" i="14"/>
  <c r="I14" i="14"/>
  <c r="I15" i="14"/>
  <c r="I7" i="14"/>
  <c r="D42" i="1" s="1"/>
  <c r="I9" i="14"/>
  <c r="D44" i="1" s="1"/>
  <c r="I10" i="14"/>
  <c r="D45" i="1" s="1"/>
  <c r="I8" i="14"/>
  <c r="D43" i="1" s="1"/>
  <c r="G24" i="19"/>
  <c r="G25" i="22"/>
  <c r="G53" i="16"/>
  <c r="G6" i="22"/>
  <c r="G41" i="16"/>
  <c r="E59" i="14"/>
  <c r="E54" i="14"/>
  <c r="E49" i="14"/>
  <c r="I49" i="14" s="1"/>
  <c r="E39" i="14"/>
  <c r="I39" i="14" s="1"/>
  <c r="G12" i="22"/>
  <c r="G9" i="22" s="1"/>
  <c r="G7" i="19"/>
  <c r="G5" i="19" s="1"/>
  <c r="C76" i="18"/>
  <c r="E13" i="14"/>
  <c r="I13" i="14" s="1"/>
  <c r="D53" i="16"/>
  <c r="H44" i="14"/>
  <c r="I44" i="14" s="1"/>
  <c r="D6" i="22"/>
  <c r="D15" i="17"/>
  <c r="E42" i="14" l="1"/>
  <c r="I42" i="14" s="1"/>
  <c r="E51" i="14"/>
  <c r="I51" i="14" s="1"/>
  <c r="E57" i="14"/>
  <c r="E62" i="14"/>
  <c r="E52" i="14"/>
  <c r="I52" i="14" s="1"/>
  <c r="E61" i="14"/>
  <c r="E41" i="14"/>
  <c r="I41" i="14" s="1"/>
  <c r="E50" i="14"/>
  <c r="I50" i="14" s="1"/>
  <c r="E29" i="14"/>
  <c r="I29" i="14" s="1"/>
  <c r="D48" i="1" s="1"/>
  <c r="D41" i="19"/>
  <c r="I46" i="14"/>
  <c r="I47" i="14"/>
  <c r="E25" i="14"/>
  <c r="I25" i="14" s="1"/>
  <c r="D49" i="1" s="1"/>
  <c r="H54" i="14"/>
  <c r="I54" i="14" s="1"/>
  <c r="H59" i="14"/>
  <c r="I59" i="14" s="1"/>
  <c r="E55" i="14"/>
  <c r="H62" i="14"/>
  <c r="D38" i="15"/>
  <c r="E40" i="14"/>
  <c r="I40" i="14" s="1"/>
  <c r="E56" i="14"/>
  <c r="I56" i="14" s="1"/>
  <c r="D50" i="1"/>
  <c r="D5" i="22"/>
  <c r="D36" i="22" s="1"/>
  <c r="E28" i="14"/>
  <c r="I28" i="14" s="1"/>
  <c r="G76" i="18"/>
  <c r="D46" i="1"/>
  <c r="G41" i="19"/>
  <c r="D76" i="18"/>
  <c r="I57" i="14"/>
  <c r="E60" i="14"/>
  <c r="I60" i="14" s="1"/>
  <c r="D51" i="1"/>
  <c r="G5" i="22"/>
  <c r="G36" i="22" s="1"/>
  <c r="H55" i="14"/>
  <c r="I55" i="14" s="1"/>
  <c r="E23" i="14"/>
  <c r="I23" i="14" s="1"/>
  <c r="I61" i="14"/>
  <c r="I62" i="14" l="1"/>
  <c r="D55" i="1" s="1"/>
  <c r="D47" i="1"/>
  <c r="D52" i="1"/>
  <c r="D54"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<sst xmlns="http://schemas.openxmlformats.org/spreadsheetml/2006/main" count="1862" uniqueCount="720">
  <si>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</si>
  <si>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</si>
  <si>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</si>
  <si>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</si>
  <si>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</si>
  <si>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</si>
  <si>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</si>
  <si>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</si>
  <si>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</si>
  <si>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</si>
  <si>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</si>
  <si>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</si>
  <si>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</si>
  <si>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</si>
  <si>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</si>
  <si>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</si>
  <si>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</si>
  <si>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</si>
  <si>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</si>
  <si>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</si>
  <si>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</si>
  <si>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</si>
  <si>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</si>
  <si>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</si>
  <si>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</si>
  <si>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</si>
  <si>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</si>
  <si>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</si>
  <si>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</si>
  <si>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</si>
  <si>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</si>
  <si>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</si>
  <si>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</si>
  <si>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</si>
  <si>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</si>
  <si>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</si>
  <si>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</si>
  <si>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</si>
  <si>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</si>
  <si>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</si>
  <si>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</si>
  <si>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</si>
  <si>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</si>
  <si>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</si>
  <si>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</si>
  <si>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</si>
  <si>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</si>
  <si>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</si>
  <si>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</si>
  <si>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</si>
  <si>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</si>
  <si>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</si>
  <si>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</si>
  <si>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</si>
  <si>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</si>
  <si>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</si>
  <si>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</si>
  <si>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</si>
  <si>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</si>
  <si>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</si>
  <si>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</si>
  <si>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</si>
  <si>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</si>
  <si>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</si>
  <si>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</si>
  <si>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</si>
  <si>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</si>
  <si>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</si>
  <si>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</si>
  <si>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</si>
  <si>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</si>
  <si>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</si>
  <si>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</si>
  <si>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</si>
  <si>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</si>
  <si>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</si>
  <si>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</si>
  <si>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</si>
  <si>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</si>
  <si>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</si>
  <si>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</si>
  <si>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</si>
  <si>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</si>
  <si>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</si>
  <si>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</si>
  <si>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</si>
  <si>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</si>
  <si>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</si>
  <si>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</si>
  <si>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</si>
  <si>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</si>
  <si>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</si>
  <si>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</si>
  <si>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</si>
  <si>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</si>
  <si>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</si>
  <si>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</si>
  <si>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</si>
  <si>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</si>
  <si>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</si>
  <si>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</si>
  <si>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</si>
  <si>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</si>
  <si>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</si>
  <si>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</si>
  <si>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</si>
  <si>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</si>
  <si>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</si>
  <si>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</si>
  <si>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</si>
  <si>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</si>
  <si>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</si>
  <si>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</si>
  <si>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</si>
  <si>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</si>
  <si>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</si>
  <si>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</si>
  <si>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</si>
  <si>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</si>
  <si>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</si>
  <si>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</si>
  <si>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</si>
  <si>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</si>
  <si>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</si>
  <si>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</si>
  <si>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</si>
  <si>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</si>
  <si>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</si>
  <si>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</si>
  <si>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</si>
  <si>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</si>
  <si>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</si>
  <si>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</si>
  <si>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</si>
  <si>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</si>
  <si>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</si>
  <si>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</si>
  <si>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</si>
  <si>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</si>
  <si>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</si>
  <si>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</si>
  <si>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</si>
  <si>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</si>
  <si>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</si>
  <si>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</si>
  <si>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</si>
  <si>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</si>
  <si>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</si>
  <si>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</si>
  <si>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</si>
  <si>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</si>
  <si>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</si>
  <si>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</si>
  <si>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</si>
  <si>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</si>
  <si>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</si>
  <si>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</si>
  <si>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</si>
  <si>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</si>
  <si>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</si>
  <si>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</si>
  <si>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</si>
  <si>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</si>
  <si>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</si>
  <si>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</si>
  <si>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</si>
  <si>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</si>
  <si>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</si>
  <si>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</si>
  <si>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</si>
  <si>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</si>
  <si>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</si>
  <si>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</si>
  <si>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</si>
  <si>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</si>
  <si>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</si>
  <si>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</si>
  <si>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</si>
  <si>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</si>
  <si>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</si>
  <si>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</si>
  <si>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</si>
  <si>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</si>
  <si>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</si>
  <si>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</si>
  <si>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</si>
  <si>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</si>
  <si>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</si>
  <si>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</si>
  <si>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</si>
  <si>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</si>
  <si>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</si>
  <si>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</si>
  <si>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</si>
  <si>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</si>
  <si>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</si>
  <si>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</si>
  <si>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</si>
  <si>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</si>
  <si>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</si>
  <si>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</si>
  <si>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</si>
  <si>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</si>
  <si>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</si>
  <si>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</si>
  <si>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</si>
  <si>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</si>
  <si>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</si>
  <si>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</si>
  <si>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</si>
  <si>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</si>
  <si>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</si>
  <si>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</si>
  <si>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</si>
  <si>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</si>
  <si>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</si>
  <si>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</si>
  <si>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</si>
  <si>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</si>
  <si>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</si>
  <si>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</si>
  <si>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</si>
  <si>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</si>
  <si>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</si>
  <si>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</si>
  <si>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</si>
  <si>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</si>
  <si>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</si>
  <si>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</si>
  <si>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</si>
  <si>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</si>
  <si>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</si>
  <si>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</si>
  <si>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</si>
  <si>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</si>
  <si>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</si>
  <si>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</si>
  <si>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</si>
  <si>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</si>
  <si>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</si>
  <si>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</si>
  <si>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</si>
  <si>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</si>
  <si>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</si>
  <si>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</si>
  <si>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</si>
  <si>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</si>
  <si>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</si>
  <si>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</si>
  <si>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</si>
  <si>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</si>
  <si>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</si>
  <si>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</si>
  <si>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</si>
  <si>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</si>
  <si>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</si>
  <si>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</si>
  <si>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</si>
  <si>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</si>
  <si>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</si>
  <si>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</si>
  <si>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</si>
  <si>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</si>
  <si>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</si>
  <si>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</si>
  <si>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</si>
  <si>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</si>
  <si>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</si>
  <si>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</si>
  <si>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</si>
  <si>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</si>
  <si>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</si>
  <si>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</si>
  <si>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</si>
  <si>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</si>
  <si>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</si>
  <si>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</si>
  <si>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</si>
  <si>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</si>
  <si>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</si>
  <si>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</si>
  <si>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</si>
  <si>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</si>
  <si>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</si>
  <si>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</si>
  <si>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</si>
  <si>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</si>
  <si>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</si>
  <si>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</si>
  <si>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</si>
  <si>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</si>
  <si>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</si>
  <si>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</si>
  <si>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</si>
  <si>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</si>
  <si>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</si>
  <si>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</si>
  <si>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</si>
  <si>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</si>
  <si>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</si>
  <si>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</si>
  <si>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</si>
  <si>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</si>
  <si>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</si>
  <si>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</si>
  <si>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</si>
  <si>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</si>
  <si>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</si>
  <si>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</si>
  <si>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</si>
  <si>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</si>
  <si>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</si>
  <si>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</si>
  <si>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</si>
  <si>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</si>
  <si>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</si>
  <si>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</si>
  <si>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</si>
  <si>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</si>
  <si>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</si>
  <si>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</si>
  <si>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</si>
  <si>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</si>
  <si>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</si>
  <si>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</si>
  <si>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</si>
  <si>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</si>
  <si>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</si>
  <si>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</si>
  <si>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</si>
  <si>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</si>
  <si>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</si>
  <si>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</si>
  <si>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</si>
  <si>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</si>
  <si>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</si>
  <si>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</si>
  <si>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</si>
  <si>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</si>
  <si>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</si>
  <si>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</si>
  <si>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</si>
  <si>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</si>
  <si>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</si>
  <si>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</si>
  <si>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</si>
  <si>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</si>
  <si>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</si>
  <si>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</si>
  <si>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</si>
  <si>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</si>
  <si>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</si>
  <si>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</si>
  <si>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</si>
  <si>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</si>
  <si>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</si>
  <si>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</si>
  <si>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</si>
  <si>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</si>
  <si>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</si>
  <si>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</si>
  <si>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</si>
  <si>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</si>
  <si>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</si>
  <si>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</si>
  <si>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</si>
  <si>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</si>
  <si>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</si>
  <si>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</si>
  <si>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</si>
  <si>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</si>
  <si>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</si>
  <si>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</si>
  <si>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</si>
  <si>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</si>
  <si>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</si>
  <si>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</si>
  <si>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</si>
  <si>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</si>
  <si>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</si>
  <si>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</si>
  <si>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</si>
  <si>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</si>
  <si>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</si>
  <si>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</si>
  <si>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</si>
  <si>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</si>
  <si>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</si>
  <si>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</si>
  <si>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</si>
  <si>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</si>
  <si>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</si>
  <si>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</si>
  <si>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</si>
  <si>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</si>
  <si>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</si>
  <si>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</si>
  <si>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</si>
  <si>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</si>
  <si>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</si>
  <si>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</si>
  <si>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</si>
  <si>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</si>
  <si>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</si>
  <si>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</si>
  <si>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</si>
  <si>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</si>
  <si>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</si>
  <si>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</si>
  <si>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</si>
  <si>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</si>
  <si>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</si>
  <si>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</si>
  <si>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</si>
  <si>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</si>
  <si>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</si>
  <si>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</si>
  <si>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</si>
  <si>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</si>
  <si>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</si>
  <si>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</si>
  <si>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</si>
  <si>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</si>
  <si>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</si>
  <si>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</si>
  <si>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</si>
  <si>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</si>
  <si>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</si>
  <si>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</si>
  <si>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</si>
  <si>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</si>
  <si>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</si>
  <si>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</si>
  <si>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</si>
  <si>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</si>
  <si>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</si>
  <si>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</si>
  <si>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</si>
  <si>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</si>
  <si>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</si>
  <si>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</si>
  <si>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</si>
  <si>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</si>
  <si>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</si>
  <si>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</si>
  <si>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</si>
  <si>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</si>
  <si>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</si>
  <si>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</si>
  <si>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</si>
  <si>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</si>
  <si>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</si>
  <si>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</si>
  <si>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</si>
  <si>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</si>
  <si>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</si>
  <si>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</si>
  <si>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</si>
  <si>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</si>
  <si>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</si>
  <si>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</si>
  <si>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</si>
  <si>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</si>
  <si>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</si>
  <si>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</si>
  <si>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</si>
  <si>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</si>
  <si>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</si>
  <si>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</si>
  <si>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</si>
  <si>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</si>
  <si>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</si>
  <si>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</si>
  <si>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</si>
  <si>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</si>
  <si>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</si>
  <si>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</si>
  <si>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</si>
  <si>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</si>
  <si>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</si>
  <si>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</si>
  <si>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</si>
  <si>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</si>
  <si>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</si>
  <si>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</si>
  <si>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</si>
  <si>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</si>
  <si>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</si>
  <si>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</si>
  <si>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</si>
  <si>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</si>
  <si>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</si>
  <si>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</si>
  <si>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</si>
  <si>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</si>
  <si>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</si>
  <si>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</si>
  <si>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</si>
  <si>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</si>
  <si>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</si>
  <si>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</si>
  <si>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</si>
  <si>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</si>
  <si>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</si>
  <si>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</si>
  <si>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</si>
  <si>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</si>
  <si>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</si>
  <si>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</si>
  <si>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</si>
  <si>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</si>
  <si>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</si>
  <si>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</si>
  <si>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</si>
  <si>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</si>
  <si>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</si>
  <si>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</si>
  <si>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</si>
  <si>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</si>
  <si>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</si>
  <si>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</si>
  <si>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</si>
  <si>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</si>
  <si>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</si>
  <si>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</si>
  <si>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</si>
  <si>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</si>
  <si>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</si>
  <si>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</si>
  <si>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</si>
  <si>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</si>
  <si>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</si>
  <si>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</si>
  <si>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</si>
  <si>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</si>
  <si>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</si>
  <si>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</si>
  <si>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</si>
  <si>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</si>
  <si>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</si>
  <si>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</si>
  <si>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</si>
  <si>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</si>
  <si>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</si>
  <si>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</si>
  <si>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</si>
  <si>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</si>
  <si>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</si>
  <si>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</si>
  <si>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</si>
  <si>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</si>
  <si>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</si>
  <si>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</si>
  <si>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</si>
  <si>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</si>
  <si>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</si>
  <si>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</si>
  <si>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</si>
  <si>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</si>
  <si>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</si>
  <si>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</si>
  <si>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</si>
  <si>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</si>
  <si>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</si>
  <si>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</si>
  <si>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</si>
  <si>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</si>
  <si>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</si>
  <si>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</si>
  <si>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</si>
  <si>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</si>
  <si>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</si>
  <si>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</si>
  <si>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</si>
  <si>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</si>
  <si>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</si>
  <si>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</si>
  <si>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</si>
  <si>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</si>
  <si>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</si>
  <si>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</si>
  <si>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</si>
  <si>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</si>
  <si>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</si>
  <si>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</si>
  <si>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</si>
  <si>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</si>
  <si>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</si>
  <si>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</si>
  <si>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</si>
  <si>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</si>
  <si>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</si>
  <si>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</si>
  <si>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</si>
  <si>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</si>
  <si>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</si>
  <si>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</si>
  <si>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</si>
  <si>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</si>
  <si>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</si>
  <si>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</si>
  <si>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</si>
  <si>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</si>
  <si>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</si>
  <si>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</si>
  <si>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</si>
  <si>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</si>
  <si>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</si>
  <si>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</si>
  <si>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</si>
  <si>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</si>
  <si>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</si>
  <si>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</si>
  <si>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</si>
  <si>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</si>
  <si>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</si>
  <si>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</si>
  <si>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</si>
  <si>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</si>
  <si>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</si>
  <si>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</si>
  <si>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</si>
  <si>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</si>
  <si>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</si>
  <si>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</si>
  <si>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</si>
  <si>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</si>
  <si>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</si>
  <si>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</si>
  <si>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</si>
  <si>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</si>
  <si>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</si>
  <si>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</si>
  <si>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</si>
  <si>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</si>
  <si>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</si>
  <si>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</si>
  <si>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</si>
  <si>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</si>
  <si>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</si>
  <si>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</si>
  <si>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</si>
  <si>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</si>
  <si>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</si>
  <si>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</si>
  <si>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</si>
  <si>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</si>
  <si>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</si>
  <si>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</si>
  <si>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</si>
  <si>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</si>
  <si>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</si>
  <si>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</si>
  <si>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</si>
  <si>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</si>
  <si>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</si>
  <si>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</si>
  <si>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</si>
  <si>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Municipio de Uriangato Gto.
Estado de Actividades
Del 1 de Enero al 31 de Diciembre de 2025
(Cifras en Pesos)</t>
  </si>
  <si>
    <t>Municipio de Uriangato Gto.
Estado de Situación Financiera
Al 31 de Diciembre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</si>
  <si>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</si>
  <si>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</si>
  <si>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</si>
  <si>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</si>
  <si>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</si>
  <si>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</si>
  <si>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</si>
  <si>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</si>
  <si>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Municipio de Uriangato Gto.
Estado de Variación en la Hacienda Pública
Del 1 de Enero 31 de Diciembre de 2025
(Cifras en Pesos)</t>
  </si>
  <si>
    <t>Municipio de Uriangato Gto.
Estado de Cambios en la Situación Financiera
Del 1 de Enero al 31 de Diciembre de 2025
(Cifras en Pesos)</t>
  </si>
  <si>
    <t>Municipio de Uriangato Gto.
Estado de Flujos de Efectivo
Del 1 de Enero al 31 de Diciembre de 2025
(Cifras en Pesos)</t>
  </si>
  <si>
    <t>Municipio de Uriangato Gto.
Estado Analítico del Activo
Del 1 de Enero al 31 de Diciembre de 2025
(Cifras en Pesos)</t>
  </si>
  <si>
    <t>Municipio de Uriangato Gto.
Estado Analítico de la Deuda y Otros Pasivos
Del 1 de Enero al 31 de Diciembre de 2025
(Cifras en Pesos)</t>
  </si>
  <si>
    <t>Municipio de Uriangato Gto.</t>
  </si>
  <si>
    <t>Correspondiente del 1 de Enero al 31 de Diciembre de 2025</t>
  </si>
  <si>
    <t>Municipio de Uriangato Gto.
Estado Analítico del Ejercicio del Presupuesto de Egresos
Clasificación por Objeto del Gasto (Capítulo y Concepto)
Del 1 de Enero al 31 de Diciembre de 2025
(Cifras en Pesos)</t>
  </si>
  <si>
    <t>Municipio de Uriangato Gto.
Estado Analítico del Ejercicio del Presupuesto de Egresos
Clasificación Económica (por Tipo de Gasto)
Del 1 de Enero al 31 de Diciembre de 2025
(Cifras en Pesos)</t>
  </si>
  <si>
    <t>31111M410010000 PRESIDENTE MUNICIPAL</t>
  </si>
  <si>
    <t>31111M410020000 REGIDORES MUNICIPALES</t>
  </si>
  <si>
    <t>31111M410030000 SINDICO MUNICIPAL</t>
  </si>
  <si>
    <t>31111M410040000 PRESIDENCIA MUNICIPAL</t>
  </si>
  <si>
    <t>31111M410050000 SECRETARIA DEL H AYUNTAM</t>
  </si>
  <si>
    <t>31111M410060000 TESORERIA MUNICIPAL</t>
  </si>
  <si>
    <t>31111M410070000 DIRECCION DE CATASTRO MU</t>
  </si>
  <si>
    <t>31111M410080000 DIR TEC DE LA INF Y TELE</t>
  </si>
  <si>
    <t>31111M410090000 DIR FISCALIZACION DE ALC</t>
  </si>
  <si>
    <t>31111M410100000 CONTRALORIA MUNICIPAL</t>
  </si>
  <si>
    <t>31111M410110000 DIRECCION DE SERVICIOS A</t>
  </si>
  <si>
    <t>31111M410120000 JUZGADO MUNICIPAL</t>
  </si>
  <si>
    <t>31111M410130000 DIRECCION DE PLANEACION</t>
  </si>
  <si>
    <t>31111M410140000 DIRECCION JURIDICA</t>
  </si>
  <si>
    <t>31111M410150000 DIRECCION DE DESARROLLO</t>
  </si>
  <si>
    <t>31111M410160000 DIRECCION DE DESARROLLO</t>
  </si>
  <si>
    <t>31111M410170000 DIRECCION DE DESARROLLO</t>
  </si>
  <si>
    <t>31111M410180000 DIRECCION DE DESARROLLO</t>
  </si>
  <si>
    <t>31111M410190000 DIRECCION DEL MEDIO AMBI</t>
  </si>
  <si>
    <t>31111M410200000 DIRECCION DE OBRAS PUBLI</t>
  </si>
  <si>
    <t>31111M410210000 DIRECCION DE COMUNICACIO</t>
  </si>
  <si>
    <t>31111M410220000 DIRECCION DE EDUCACION Y</t>
  </si>
  <si>
    <t>31111M410230000 DIRECCION UNIDAD DE TRAN</t>
  </si>
  <si>
    <t>31111M410240000 DIRECCION DE SERVICIOS P</t>
  </si>
  <si>
    <t>31111M410250000 DIRECCION DE SEGURIDAD P</t>
  </si>
  <si>
    <t>31111M410260000 DIRECCION DE TRANSITO Y</t>
  </si>
  <si>
    <t>31111M410270000 DIRECCION DE PROTECCION</t>
  </si>
  <si>
    <t>31111M410280000 DIRECCION MUNICIPAL DE A</t>
  </si>
  <si>
    <t>31111M410290000 PROCURAD MPAL PROTECC NI</t>
  </si>
  <si>
    <t>31111M410300000 COORDINACION DE ARCHIVO</t>
  </si>
  <si>
    <t>31111M410310000 INSTITUTO DE LA JUVENTUD</t>
  </si>
  <si>
    <t>31111M410320000 COORDINACION MUNICIPAL D</t>
  </si>
  <si>
    <t>31111M410900200 SISTEMA PARA EL DESARR I</t>
  </si>
  <si>
    <t>31111M410900300 COMISION MPAL DEL DEP Y</t>
  </si>
  <si>
    <t>31111M410900400 CASA DE LA CULTURA URIAN</t>
  </si>
  <si>
    <t>Municipio de Uriangato Gto.
Estado Analítico del Ejercicio del Presupuesto de Egresos
Clasificación Administrativa
Del 1 de Enero al 31 de Diciembre de 2025
(Cifras en Pesos)</t>
  </si>
  <si>
    <t>Municipio de Uriangato Gto.
Estado Analítico del Ejercicio del Presupuesto de Egresos
Clasificación Funcional (Finalidad y Función)
Del 1 de Enero al 31 de Diciembre de 2025
(Cifras en Pesos)</t>
  </si>
  <si>
    <t>Municipio de Uriangato Gto.
Estado Analítico de Ingresos
Del 1 de Enero al 31 de Diciembre de 2025
(Cifras en Pesos)</t>
  </si>
  <si>
    <t>Municipio de Uriangato Gto.
Gasto por Categoría Programática
Del 1 de Enero al 31 de Diciembre de 2025
(Cifras en Pesos)</t>
  </si>
  <si>
    <t>Municipio de Uriangato Gto.
INDICADORES DE POSTURA FISCAL
Del 1 de Enero al 31 de Diciembre de 2025
(Cifras en Pesos)</t>
  </si>
  <si>
    <t>Municipio de Uriangato Gto.
Endeudamiento Neto
Del 1 de Enero al 31 de Diciembre de 2025
(Cifras en Pesos)</t>
  </si>
  <si>
    <t>Municipio de Uriangato Gto.
Intereses de la Deuda
Del 1 de Enero al 31 de Diciembre de 2025
(Cifras en Pesos)</t>
  </si>
  <si>
    <t>Del 1 de Enero 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</si>
</sst>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_ ;\-0\ "/>
    <numFmt numFmtId="165" formatCode="#,##0.00_ ;\-#,##0.00\ "/>
    <numFmt numFmtId="166" formatCode="#,##0_ ;\-#,##0\ "/>
    <numFmt numFmtId="167" formatCode="#,##0_ ;[Red]\-#,##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8">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cellStyle name="Millares 2 2" xfId="12"/>
    <cellStyle name="Millares 2 2 2" xfId="24"/>
    <cellStyle name="Millares 2 3" xfId="21"/>
    <cellStyle name="Millares 2 4" xfId="3"/>
    <cellStyle name="Millares 2 4 2" xfId="6"/>
    <cellStyle name="Millares 2 4 2 2" xfId="20"/>
    <cellStyle name="Millares 2 4 3" xfId="8"/>
    <cellStyle name="Millares 2 4 3 2" xfId="22"/>
    <cellStyle name="Millares 2 4 4" xfId="18"/>
    <cellStyle name="Millares 3" xfId="9"/>
    <cellStyle name="Millares 3 2" xfId="23"/>
    <cellStyle name="Millares 4" xfId="19"/>
    <cellStyle name="Normal" xfId="0" builtinId="0"/>
    <cellStyle name="Normal 2" xfId="4"/>
    <cellStyle name="Normal 2 2" xfId="2"/>
    <cellStyle name="Normal 2 3" xfId="1"/>
    <cellStyle name="Normal 2 3 2" xfId="14"/>
    <cellStyle name="Normal 2 3 2 2" xfId="15"/>
    <cellStyle name="Normal 2 4" xfId="10"/>
    <cellStyle name="Normal 2 4 2" xfId="13"/>
    <cellStyle name="Normal 3" xfId="11"/>
    <cellStyle name="Normal 3 2" xfId="17"/>
    <cellStyle name="Normal 3 2 2" xfId="16"/>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topLeftCell="A55" workbookViewId="0">
      <selection activeCell="A2" sqref="A2:B2"/>
    </sheetView>
  </sheetViews>
  <sheetFormatPr baseColWidth="10" defaultColWidth="11.42578125" defaultRowHeight="11.25" x14ac:dyDescent="0.2"/>
  <cols>
    <col min="1" max="1" width="16" style="65" customWidth="1"/>
    <col min="2" max="2" width="63.42578125" style="3" bestFit="1" customWidth="1"/>
    <col min="3" max="3" width="39" style="3" customWidth="1"/>
    <col min="4" max="4" width="19.42578125" style="3" customWidth="1"/>
    <col min="5" max="16384" width="11.42578125" style="3"/>
  </cols>
  <sheetData>
    <row r="1" spans="1:4" x14ac:dyDescent="0.2">
      <c r="A1" s="436" t="s">
        <v>673</v>
      </c>
      <c r="B1" s="436"/>
      <c r="C1" s="1" t="s">
        <v>0</v>
      </c>
      <c r="D1" s="2">
        <v>2025</v>
      </c>
    </row>
    <row r="2" spans="1:4" x14ac:dyDescent="0.2">
      <c r="A2" s="436" t="s">
        <v>1</v>
      </c>
      <c r="B2" s="436"/>
      <c r="C2" s="1" t="s">
        <v>2</v>
      </c>
      <c r="D2" s="2" t="s">
        <v>3</v>
      </c>
    </row>
    <row r="3" spans="1:4" x14ac:dyDescent="0.2">
      <c r="A3" s="436" t="s">
        <v>674</v>
      </c>
      <c r="B3" s="436"/>
      <c r="C3" s="1" t="s">
        <v>4</v>
      </c>
      <c r="D3" s="2">
        <v>4</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290</v>
      </c>
      <c r="B42" s="6" t="s">
        <v>291</v>
      </c>
      <c r="C42" s="7" t="s">
        <v>292</v>
      </c>
      <c r="D42" s="3" t="str">
        <f>+IF('Rev Det P'!I7=0,"Si cumple la regla", "No cumple la regla")</f>
        <v>No cumple la regla</v>
      </c>
    </row>
    <row r="43" spans="1:4" ht="33.75" x14ac:dyDescent="0.2">
      <c r="A43" s="5" t="s">
        <v>293</v>
      </c>
      <c r="B43" s="6" t="s">
        <v>294</v>
      </c>
      <c r="C43" s="7" t="s">
        <v>292</v>
      </c>
      <c r="D43" s="3" t="str">
        <f>+IF('Rev Det P'!I8=0,"Si cumple la regla", "No cumple la regla")</f>
        <v>No cumple la regla</v>
      </c>
    </row>
    <row r="44" spans="1:4" ht="33.75" x14ac:dyDescent="0.2">
      <c r="A44" s="5" t="s">
        <v>295</v>
      </c>
      <c r="B44" s="6" t="s">
        <v>296</v>
      </c>
      <c r="C44" s="7" t="s">
        <v>292</v>
      </c>
      <c r="D44" s="3" t="str">
        <f>+IF('Rev Det P'!I9=0,"Si cumple la regla", "No cumple la regla")</f>
        <v>No cumple la regla</v>
      </c>
    </row>
    <row r="45" spans="1:4" ht="33.75" x14ac:dyDescent="0.2">
      <c r="A45" s="5" t="s">
        <v>297</v>
      </c>
      <c r="B45" s="6" t="s">
        <v>298</v>
      </c>
      <c r="C45" s="7" t="s">
        <v>292</v>
      </c>
      <c r="D45" s="3" t="str">
        <f>+IF('Rev Det P'!I10=0,"Si cumple la regla", "No cumple la regla")</f>
        <v>No cumple la regla</v>
      </c>
    </row>
    <row r="46" spans="1:4" ht="33.75" x14ac:dyDescent="0.2">
      <c r="A46" s="5" t="s">
        <v>299</v>
      </c>
      <c r="B46" s="6" t="s">
        <v>300</v>
      </c>
      <c r="C46" s="7" t="s">
        <v>301</v>
      </c>
      <c r="D46" s="3" t="str">
        <f>IF(AND('Rev Det P'!I12=0, 'Rev Det P'!I17=0, 'Rev Det P'!I22=0, 'Rev Det P'!I27=0), "Si cumple la regla", "No cumple la regla")</f>
        <v>No cumple la regla</v>
      </c>
    </row>
    <row r="47" spans="1:4" ht="33.75" x14ac:dyDescent="0.2">
      <c r="A47" s="5" t="s">
        <v>302</v>
      </c>
      <c r="B47" s="6" t="s">
        <v>303</v>
      </c>
      <c r="C47" s="7" t="s">
        <v>301</v>
      </c>
      <c r="D47" s="3" t="str">
        <f>IF(AND('Rev Det P'!I13=0, 'Rev Det P'!I18=0, 'Rev Det P'!I23=0, 'Rev Det P'!I28=0), "Si cumple la regla", "No cumple la regla")</f>
        <v>No cumple la regla</v>
      </c>
    </row>
    <row r="48" spans="1:4" ht="45" x14ac:dyDescent="0.2">
      <c r="A48" s="5" t="s">
        <v>304</v>
      </c>
      <c r="B48" s="6" t="s">
        <v>305</v>
      </c>
      <c r="C48" s="7" t="s">
        <v>301</v>
      </c>
      <c r="D48" s="3" t="str">
        <f>IF(AND('Rev Det P'!I14=0, 'Rev Det P'!I19=0, 'Rev Det P'!I24=0, 'Rev Det P'!I29=0), "Si cumple la regla", "No cumple la regla")</f>
        <v>No cumple la regla</v>
      </c>
    </row>
    <row r="49" spans="1:4" ht="33.75" x14ac:dyDescent="0.2">
      <c r="A49" s="5" t="s">
        <v>306</v>
      </c>
      <c r="B49" s="6" t="s">
        <v>307</v>
      </c>
      <c r="C49" s="7" t="s">
        <v>301</v>
      </c>
      <c r="D49" s="3" t="str">
        <f>IF(AND('Rev Det P'!I15=0, 'Rev Det P'!I20=0, 'Rev Det P'!I25=0, 'Rev Det P'!I30=0), "Si cumple la regla", "No cumple la regla")</f>
        <v>No cumple la regla</v>
      </c>
    </row>
    <row r="50" spans="1:4" ht="45" x14ac:dyDescent="0.2">
      <c r="A50" s="5" t="s">
        <v>308</v>
      </c>
      <c r="B50" s="6" t="s">
        <v>309</v>
      </c>
      <c r="C50" s="7" t="s">
        <v>310</v>
      </c>
      <c r="D50" s="3" t="str">
        <f>IF(AND('Rev Det P'!I32=0, 'Rev Det P'!I33=0, 'Rev Det P'!I34=0), "Si cumple la regla", "No cumple la regla")</f>
        <v>Si cumple la regla</v>
      </c>
    </row>
    <row r="51" spans="1:4" ht="33.75" x14ac:dyDescent="0.2">
      <c r="A51" s="5" t="s">
        <v>311</v>
      </c>
      <c r="B51" s="6" t="s">
        <v>312</v>
      </c>
      <c r="C51" s="7" t="s">
        <v>313</v>
      </c>
      <c r="D51" s="3" t="str">
        <f>IF(AND('Rev Det P'!I36=0, 'Rev Det P'!I37=0), "Si cumple la regla", "No cumple la regla")</f>
        <v>Si cumple la regla</v>
      </c>
    </row>
    <row r="52" spans="1:4" ht="45" x14ac:dyDescent="0.2">
      <c r="A52" s="5" t="s">
        <v>314</v>
      </c>
      <c r="B52" s="6" t="s">
        <v>319</v>
      </c>
      <c r="C52" s="7" t="s">
        <v>322</v>
      </c>
      <c r="D52" s="3" t="str">
        <f>+IF(AND('Rev Det P'!I39=0,'Rev Det P'!I44=0,'Rev Det P'!I49=0,'Rev Det P'!I54=0,'Rev Det P'!I59=0),"Si cumple la regla", "No cumple la regla")</f>
        <v>No cumple la regla</v>
      </c>
    </row>
    <row r="53" spans="1:4" ht="78.75" x14ac:dyDescent="0.2">
      <c r="A53" s="5" t="s">
        <v>315</v>
      </c>
      <c r="B53" s="6" t="s">
        <v>318</v>
      </c>
      <c r="C53" s="7" t="s">
        <v>322</v>
      </c>
      <c r="D53" s="3" t="str">
        <f>+IF(AND('Rev Det P'!I40=0,'Rev Det P'!I45=0,'Rev Det P'!I50=0,'Rev Det P'!I55=0,'Rev Det P'!I60=0),"Si cumple la regla", "No cumple la regla")</f>
        <v>No cumple la regla</v>
      </c>
    </row>
    <row r="54" spans="1:4" ht="45" x14ac:dyDescent="0.2">
      <c r="A54" s="5" t="s">
        <v>316</v>
      </c>
      <c r="B54" s="6" t="s">
        <v>320</v>
      </c>
      <c r="C54" s="7" t="s">
        <v>322</v>
      </c>
      <c r="D54" s="3" t="str">
        <f>+IF(AND('Rev Det P'!I41=0,'Rev Det P'!I46=0,'Rev Det P'!I51=0,'Rev Det P'!I56=0,'Rev Det P'!I61=0),"Si cumple la regla", "No cumple la regla")</f>
        <v>No cumple la regla</v>
      </c>
    </row>
    <row r="55" spans="1:4" ht="45" x14ac:dyDescent="0.2">
      <c r="A55" s="5" t="s">
        <v>317</v>
      </c>
      <c r="B55" s="6" t="s">
        <v>321</v>
      </c>
      <c r="C55" s="7" t="s">
        <v>322</v>
      </c>
      <c r="D55" s="3" t="str">
        <f>+IF(AND('Rev Det P'!I42=0,'Rev Det P'!I47=0,'Rev Det P'!I52=0,'Rev Det P'!I57=0,'Rev Det P'!I62=0),"Si cumple la regla", "No cumple la regla")</f>
        <v>No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activeCell="D29" sqref="D29"/>
    </sheetView>
  </sheetViews>
  <sheetFormatPr baseColWidth="10" defaultColWidth="9.42578125" defaultRowHeight="11.25" x14ac:dyDescent="0.2"/>
  <cols>
    <col min="1" max="1" width="39.5703125" style="28" customWidth="1"/>
    <col min="2" max="5" width="16.140625" style="64" customWidth="1"/>
    <col min="6" max="16384" width="9.42578125" style="47"/>
  </cols>
  <sheetData>
    <row r="1" spans="1:5" ht="45" customHeight="1" x14ac:dyDescent="0.2">
      <c r="A1" s="475" t="s">
        <v>672</v>
      </c>
      <c r="B1" s="476"/>
      <c r="C1" s="476"/>
      <c r="D1" s="476"/>
      <c r="E1" s="477"/>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11">
        <f>D16+D30</f>
        <v>0</v>
      </c>
      <c r="E3" s="411">
        <f>E16+E30</f>
        <v>0</v>
      </c>
    </row>
    <row r="4" spans="1:5" ht="11.25" customHeight="1" x14ac:dyDescent="0.2">
      <c r="A4" s="59" t="s">
        <v>257</v>
      </c>
      <c r="B4" s="26"/>
      <c r="C4" s="26"/>
      <c r="D4" s="26"/>
      <c r="E4" s="26"/>
    </row>
    <row r="5" spans="1:5" ht="11.25" customHeight="1" x14ac:dyDescent="0.2">
      <c r="A5" s="43" t="s">
        <v>258</v>
      </c>
      <c r="B5" s="26"/>
      <c r="C5" s="26"/>
      <c r="D5" s="412">
        <f>SUM(D6:D8)</f>
        <v>0</v>
      </c>
      <c r="E5" s="412">
        <f>SUM(E6:E8)</f>
        <v>0</v>
      </c>
    </row>
    <row r="6" spans="1:5" ht="11.25" customHeight="1" x14ac:dyDescent="0.2">
      <c r="A6" s="60" t="s">
        <v>259</v>
      </c>
      <c r="B6" s="26"/>
      <c r="C6" s="26"/>
      <c r="D6" s="413">
        <v>0</v>
      </c>
      <c r="E6" s="413">
        <v>0</v>
      </c>
    </row>
    <row r="7" spans="1:5" ht="11.25" customHeight="1" x14ac:dyDescent="0.2">
      <c r="A7" s="60" t="s">
        <v>260</v>
      </c>
      <c r="B7" s="26"/>
      <c r="C7" s="26"/>
      <c r="D7" s="413">
        <v>0</v>
      </c>
      <c r="E7" s="413">
        <v>0</v>
      </c>
    </row>
    <row r="8" spans="1:5" ht="11.25" customHeight="1" x14ac:dyDescent="0.2">
      <c r="A8" s="60" t="s">
        <v>261</v>
      </c>
      <c r="B8" s="26"/>
      <c r="C8" s="26"/>
      <c r="D8" s="413">
        <v>0</v>
      </c>
      <c r="E8" s="413">
        <v>0</v>
      </c>
    </row>
    <row r="9" spans="1:5" ht="11.25" customHeight="1" x14ac:dyDescent="0.2">
      <c r="A9" s="61"/>
      <c r="B9" s="26"/>
      <c r="C9" s="26"/>
      <c r="D9" s="26"/>
      <c r="E9" s="26"/>
    </row>
    <row r="10" spans="1:5" ht="11.25" customHeight="1" x14ac:dyDescent="0.2">
      <c r="A10" s="43" t="s">
        <v>262</v>
      </c>
      <c r="B10" s="26"/>
      <c r="C10" s="26"/>
      <c r="D10" s="412">
        <f>SUM(D11:D14)</f>
        <v>0</v>
      </c>
      <c r="E10" s="412">
        <f>SUM(E11:E14)</f>
        <v>0</v>
      </c>
    </row>
    <row r="11" spans="1:5" ht="11.25" customHeight="1" x14ac:dyDescent="0.2">
      <c r="A11" s="60" t="s">
        <v>263</v>
      </c>
      <c r="B11" s="26"/>
      <c r="C11" s="26"/>
      <c r="D11" s="413">
        <v>0</v>
      </c>
      <c r="E11" s="413">
        <v>0</v>
      </c>
    </row>
    <row r="12" spans="1:5" ht="11.25" customHeight="1" x14ac:dyDescent="0.2">
      <c r="A12" s="60" t="s">
        <v>264</v>
      </c>
      <c r="B12" s="26"/>
      <c r="C12" s="26"/>
      <c r="D12" s="413">
        <v>0</v>
      </c>
      <c r="E12" s="413">
        <v>0</v>
      </c>
    </row>
    <row r="13" spans="1:5" ht="11.25" customHeight="1" x14ac:dyDescent="0.2">
      <c r="A13" s="60" t="s">
        <v>260</v>
      </c>
      <c r="B13" s="26"/>
      <c r="C13" s="26"/>
      <c r="D13" s="413">
        <v>0</v>
      </c>
      <c r="E13" s="413">
        <v>0</v>
      </c>
    </row>
    <row r="14" spans="1:5" ht="11.25" customHeight="1" x14ac:dyDescent="0.2">
      <c r="A14" s="60" t="s">
        <v>261</v>
      </c>
      <c r="B14" s="26"/>
      <c r="C14" s="26"/>
      <c r="D14" s="413">
        <v>0</v>
      </c>
      <c r="E14" s="413">
        <v>0</v>
      </c>
    </row>
    <row r="15" spans="1:5" ht="11.25" customHeight="1" x14ac:dyDescent="0.2">
      <c r="A15" s="61"/>
      <c r="B15" s="26"/>
      <c r="C15" s="26"/>
      <c r="D15" s="26"/>
      <c r="E15" s="26"/>
    </row>
    <row r="16" spans="1:5" ht="11.25" customHeight="1" x14ac:dyDescent="0.2">
      <c r="A16" s="43" t="s">
        <v>265</v>
      </c>
      <c r="B16" s="26"/>
      <c r="C16" s="26"/>
      <c r="D16" s="412">
        <f>D10+D5</f>
        <v>0</v>
      </c>
      <c r="E16" s="412">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12">
        <f>SUM(D20:D22)</f>
        <v>0</v>
      </c>
      <c r="E19" s="412">
        <f>SUM(E20:E22)</f>
        <v>0</v>
      </c>
    </row>
    <row r="20" spans="1:5" ht="11.25" customHeight="1" x14ac:dyDescent="0.2">
      <c r="A20" s="60" t="s">
        <v>259</v>
      </c>
      <c r="B20" s="26"/>
      <c r="C20" s="26"/>
      <c r="D20" s="413">
        <v>0</v>
      </c>
      <c r="E20" s="413">
        <v>0</v>
      </c>
    </row>
    <row r="21" spans="1:5" ht="11.25" customHeight="1" x14ac:dyDescent="0.2">
      <c r="A21" s="60" t="s">
        <v>260</v>
      </c>
      <c r="B21" s="26"/>
      <c r="C21" s="26"/>
      <c r="D21" s="413">
        <v>0</v>
      </c>
      <c r="E21" s="413">
        <v>0</v>
      </c>
    </row>
    <row r="22" spans="1:5" ht="11.25" customHeight="1" x14ac:dyDescent="0.2">
      <c r="A22" s="60" t="s">
        <v>261</v>
      </c>
      <c r="B22" s="26"/>
      <c r="C22" s="26"/>
      <c r="D22" s="413">
        <v>0</v>
      </c>
      <c r="E22" s="413">
        <v>0</v>
      </c>
    </row>
    <row r="23" spans="1:5" ht="11.25" customHeight="1" x14ac:dyDescent="0.2">
      <c r="A23" s="61"/>
      <c r="B23" s="26"/>
      <c r="C23" s="26"/>
      <c r="D23" s="26"/>
      <c r="E23" s="26"/>
    </row>
    <row r="24" spans="1:5" ht="11.25" customHeight="1" x14ac:dyDescent="0.2">
      <c r="A24" s="43" t="s">
        <v>262</v>
      </c>
      <c r="B24" s="26"/>
      <c r="C24" s="26"/>
      <c r="D24" s="412">
        <f>SUM(D25:D28)</f>
        <v>0</v>
      </c>
      <c r="E24" s="412">
        <f>SUM(E25:E28)</f>
        <v>0</v>
      </c>
    </row>
    <row r="25" spans="1:5" ht="11.25" customHeight="1" x14ac:dyDescent="0.2">
      <c r="A25" s="60" t="s">
        <v>263</v>
      </c>
      <c r="B25" s="26"/>
      <c r="C25" s="26"/>
      <c r="D25" s="413">
        <v>0</v>
      </c>
      <c r="E25" s="413">
        <v>0</v>
      </c>
    </row>
    <row r="26" spans="1:5" ht="11.25" customHeight="1" x14ac:dyDescent="0.2">
      <c r="A26" s="60" t="s">
        <v>264</v>
      </c>
      <c r="B26" s="26"/>
      <c r="C26" s="26"/>
      <c r="D26" s="413">
        <v>0</v>
      </c>
      <c r="E26" s="413">
        <v>0</v>
      </c>
    </row>
    <row r="27" spans="1:5" ht="11.25" customHeight="1" x14ac:dyDescent="0.2">
      <c r="A27" s="60" t="s">
        <v>260</v>
      </c>
      <c r="B27" s="26"/>
      <c r="C27" s="26"/>
      <c r="D27" s="413">
        <v>0</v>
      </c>
      <c r="E27" s="413">
        <v>0</v>
      </c>
    </row>
    <row r="28" spans="1:5" ht="11.25" customHeight="1" x14ac:dyDescent="0.2">
      <c r="A28" s="60" t="s">
        <v>261</v>
      </c>
      <c r="B28" s="26"/>
      <c r="C28" s="26"/>
      <c r="D28" s="413">
        <v>0</v>
      </c>
      <c r="E28" s="413">
        <v>0</v>
      </c>
    </row>
    <row r="29" spans="1:5" ht="11.25" customHeight="1" x14ac:dyDescent="0.2">
      <c r="A29" s="61"/>
      <c r="B29" s="26"/>
      <c r="C29" s="26"/>
      <c r="D29" s="26"/>
      <c r="E29" s="26"/>
    </row>
    <row r="30" spans="1:5" ht="11.25" customHeight="1" x14ac:dyDescent="0.2">
      <c r="A30" s="43" t="s">
        <v>267</v>
      </c>
      <c r="B30" s="26"/>
      <c r="C30" s="26"/>
      <c r="D30" s="412">
        <f>D24+D19</f>
        <v>0</v>
      </c>
      <c r="E30" s="412">
        <f>E24+E19</f>
        <v>0</v>
      </c>
    </row>
    <row r="31" spans="1:5" ht="11.25" customHeight="1" x14ac:dyDescent="0.2">
      <c r="A31" s="46"/>
      <c r="B31" s="26"/>
      <c r="C31" s="26"/>
      <c r="D31" s="414"/>
      <c r="E31" s="414"/>
    </row>
    <row r="32" spans="1:5" ht="11.25" customHeight="1" x14ac:dyDescent="0.2">
      <c r="A32" s="43" t="s">
        <v>268</v>
      </c>
      <c r="B32" s="26"/>
      <c r="C32" s="26"/>
      <c r="D32" s="412">
        <v>11954346.48</v>
      </c>
      <c r="E32" s="412">
        <v>17933098.289999999</v>
      </c>
    </row>
    <row r="33" spans="1:5" ht="11.25" customHeight="1" x14ac:dyDescent="0.2">
      <c r="A33" s="62"/>
      <c r="B33" s="26"/>
      <c r="C33" s="26"/>
      <c r="D33" s="414"/>
      <c r="E33" s="414"/>
    </row>
    <row r="34" spans="1:5" ht="11.25" customHeight="1" x14ac:dyDescent="0.2">
      <c r="A34" s="43" t="s">
        <v>269</v>
      </c>
      <c r="B34" s="26"/>
      <c r="C34" s="26"/>
      <c r="D34" s="412">
        <f>D32+D3</f>
        <v>11954346.48</v>
      </c>
      <c r="E34" s="412">
        <f>E32+E3</f>
        <v>17933098.289999999</v>
      </c>
    </row>
    <row r="35" spans="1:5" x14ac:dyDescent="0.2">
      <c r="A35" s="46"/>
      <c r="B35" s="52"/>
      <c r="C35" s="52"/>
      <c r="D35" s="63"/>
      <c r="E35" s="63"/>
    </row>
    <row r="37" spans="1:5" ht="24.75" customHeight="1" x14ac:dyDescent="0.2">
      <c r="A37" s="481" t="s">
        <v>155</v>
      </c>
      <c r="B37" s="482"/>
      <c r="C37" s="482"/>
      <c r="D37" s="482"/>
      <c r="E37" s="482"/>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GridLines="0" zoomScaleNormal="100" workbookViewId="0">
      <selection activeCell="G15" sqref="G15"/>
    </sheetView>
  </sheetViews>
  <sheetFormatPr baseColWidth="10" defaultColWidth="9.42578125" defaultRowHeight="11.25" x14ac:dyDescent="0.25"/>
  <cols>
    <col min="1" max="1" width="50.140625" style="229" customWidth="1"/>
    <col min="2" max="2" width="13.85546875" style="229" customWidth="1"/>
    <col min="3" max="3" width="15.42578125" style="229" customWidth="1"/>
    <col min="4" max="5" width="13.85546875" style="229" customWidth="1"/>
    <col min="6" max="6" width="14.5703125" style="229" customWidth="1"/>
    <col min="7" max="7" width="13.85546875" style="229" customWidth="1"/>
    <col min="8" max="16384" width="9.42578125" style="229"/>
  </cols>
  <sheetData>
    <row r="1" spans="1:8" s="219" customFormat="1" ht="39.950000000000003" customHeight="1" x14ac:dyDescent="0.25">
      <c r="A1" s="485" t="s">
        <v>714</v>
      </c>
      <c r="B1" s="486"/>
      <c r="C1" s="486"/>
      <c r="D1" s="486"/>
      <c r="E1" s="486"/>
      <c r="F1" s="486"/>
      <c r="G1" s="487"/>
    </row>
    <row r="2" spans="1:8" s="219" customFormat="1" x14ac:dyDescent="0.25">
      <c r="A2" s="220"/>
      <c r="B2" s="486" t="s">
        <v>399</v>
      </c>
      <c r="C2" s="486"/>
      <c r="D2" s="486"/>
      <c r="E2" s="486"/>
      <c r="F2" s="486"/>
      <c r="G2" s="488" t="s">
        <v>400</v>
      </c>
    </row>
    <row r="3" spans="1:8" s="225" customFormat="1" ht="24.95" customHeight="1" x14ac:dyDescent="0.25">
      <c r="A3" s="221" t="s">
        <v>401</v>
      </c>
      <c r="B3" s="222" t="s">
        <v>327</v>
      </c>
      <c r="C3" s="223" t="s">
        <v>428</v>
      </c>
      <c r="D3" s="223" t="s">
        <v>402</v>
      </c>
      <c r="E3" s="223" t="s">
        <v>334</v>
      </c>
      <c r="F3" s="224" t="s">
        <v>337</v>
      </c>
      <c r="G3" s="489"/>
    </row>
    <row r="4" spans="1:8" x14ac:dyDescent="0.25">
      <c r="A4" s="226" t="s">
        <v>104</v>
      </c>
      <c r="B4" s="227">
        <v>28336268.559999999</v>
      </c>
      <c r="C4" s="227">
        <v>1820000</v>
      </c>
      <c r="D4" s="227">
        <f>B4+C4</f>
        <v>30156268.559999999</v>
      </c>
      <c r="E4" s="227">
        <v>29825349.309999999</v>
      </c>
      <c r="F4" s="227">
        <v>29825349.260000002</v>
      </c>
      <c r="G4" s="227">
        <f>F4-B4</f>
        <v>1489080.700000003</v>
      </c>
      <c r="H4" s="228" t="s">
        <v>403</v>
      </c>
    </row>
    <row r="5" spans="1:8" x14ac:dyDescent="0.25">
      <c r="A5" s="230" t="s">
        <v>105</v>
      </c>
      <c r="B5" s="231">
        <v>0</v>
      </c>
      <c r="C5" s="231">
        <v>0</v>
      </c>
      <c r="D5" s="231">
        <f t="shared" ref="D5:D13" si="0">B5+C5</f>
        <v>0</v>
      </c>
      <c r="E5" s="231">
        <v>0</v>
      </c>
      <c r="F5" s="231">
        <v>0</v>
      </c>
      <c r="G5" s="231">
        <f t="shared" ref="G5:G13" si="1">F5-B5</f>
        <v>0</v>
      </c>
      <c r="H5" s="228" t="s">
        <v>404</v>
      </c>
    </row>
    <row r="6" spans="1:8" ht="9.9499999999999993" customHeight="1" x14ac:dyDescent="0.25">
      <c r="A6" s="226" t="s">
        <v>106</v>
      </c>
      <c r="B6" s="231">
        <v>710543.93</v>
      </c>
      <c r="C6" s="231">
        <v>750000</v>
      </c>
      <c r="D6" s="231">
        <f t="shared" si="0"/>
        <v>1460543.9300000002</v>
      </c>
      <c r="E6" s="231">
        <v>1554909.73</v>
      </c>
      <c r="F6" s="231">
        <v>1554909.72</v>
      </c>
      <c r="G6" s="231">
        <f t="shared" si="1"/>
        <v>844365.78999999992</v>
      </c>
      <c r="H6" s="228" t="s">
        <v>405</v>
      </c>
    </row>
    <row r="7" spans="1:8" ht="9.9499999999999993" customHeight="1" x14ac:dyDescent="0.25">
      <c r="A7" s="226" t="s">
        <v>107</v>
      </c>
      <c r="B7" s="231">
        <v>22347567.91</v>
      </c>
      <c r="C7" s="231">
        <v>2420400</v>
      </c>
      <c r="D7" s="231">
        <f t="shared" si="0"/>
        <v>24767967.91</v>
      </c>
      <c r="E7" s="231">
        <v>25764575.68</v>
      </c>
      <c r="F7" s="231">
        <v>25748524.309999999</v>
      </c>
      <c r="G7" s="231">
        <f t="shared" si="1"/>
        <v>3400956.3999999985</v>
      </c>
      <c r="H7" s="228" t="s">
        <v>406</v>
      </c>
    </row>
    <row r="8" spans="1:8" ht="9.9499999999999993" customHeight="1" x14ac:dyDescent="0.25">
      <c r="A8" s="226" t="s">
        <v>108</v>
      </c>
      <c r="B8" s="231">
        <v>2894751.41</v>
      </c>
      <c r="C8" s="231">
        <v>1199000</v>
      </c>
      <c r="D8" s="231">
        <f t="shared" si="0"/>
        <v>4093751.41</v>
      </c>
      <c r="E8" s="231">
        <v>4137126.28</v>
      </c>
      <c r="F8" s="231">
        <v>4137126.26</v>
      </c>
      <c r="G8" s="231">
        <f t="shared" si="1"/>
        <v>1242374.8499999996</v>
      </c>
      <c r="H8" s="228" t="s">
        <v>407</v>
      </c>
    </row>
    <row r="9" spans="1:8" ht="9.9499999999999993" customHeight="1" x14ac:dyDescent="0.25">
      <c r="A9" s="230" t="s">
        <v>109</v>
      </c>
      <c r="B9" s="231">
        <v>1781006.19</v>
      </c>
      <c r="C9" s="231">
        <v>1961400</v>
      </c>
      <c r="D9" s="231">
        <f t="shared" si="0"/>
        <v>3742406.19</v>
      </c>
      <c r="E9" s="231">
        <v>3871215.42</v>
      </c>
      <c r="F9" s="231">
        <v>3871214.95</v>
      </c>
      <c r="G9" s="231">
        <f t="shared" si="1"/>
        <v>2090208.7600000002</v>
      </c>
      <c r="H9" s="228" t="s">
        <v>408</v>
      </c>
    </row>
    <row r="10" spans="1:8" ht="10.5" customHeight="1" x14ac:dyDescent="0.25">
      <c r="A10" s="226" t="s">
        <v>409</v>
      </c>
      <c r="B10" s="231">
        <v>0</v>
      </c>
      <c r="C10" s="231">
        <v>0</v>
      </c>
      <c r="D10" s="231">
        <f t="shared" si="0"/>
        <v>0</v>
      </c>
      <c r="E10" s="231">
        <v>0</v>
      </c>
      <c r="F10" s="231">
        <v>0</v>
      </c>
      <c r="G10" s="231">
        <f t="shared" si="1"/>
        <v>0</v>
      </c>
      <c r="H10" s="228" t="s">
        <v>410</v>
      </c>
    </row>
    <row r="11" spans="1:8" ht="21" customHeight="1" x14ac:dyDescent="0.25">
      <c r="A11" s="226" t="s">
        <v>112</v>
      </c>
      <c r="B11" s="231">
        <v>222696804.81999999</v>
      </c>
      <c r="C11" s="231">
        <v>17289890.02</v>
      </c>
      <c r="D11" s="231">
        <f t="shared" si="0"/>
        <v>239986694.84</v>
      </c>
      <c r="E11" s="231">
        <v>242473458.74000001</v>
      </c>
      <c r="F11" s="231">
        <v>242473458.74000001</v>
      </c>
      <c r="G11" s="231">
        <f t="shared" si="1"/>
        <v>19776653.920000017</v>
      </c>
      <c r="H11" s="228" t="s">
        <v>411</v>
      </c>
    </row>
    <row r="12" spans="1:8" ht="23.1" customHeight="1" x14ac:dyDescent="0.25">
      <c r="A12" s="226" t="s">
        <v>113</v>
      </c>
      <c r="B12" s="231">
        <v>372365.37</v>
      </c>
      <c r="C12" s="231">
        <v>24634286.510000002</v>
      </c>
      <c r="D12" s="231">
        <f t="shared" si="0"/>
        <v>25006651.880000003</v>
      </c>
      <c r="E12" s="231">
        <v>22004664.100000001</v>
      </c>
      <c r="F12" s="231">
        <v>21933048.739999998</v>
      </c>
      <c r="G12" s="231">
        <f t="shared" si="1"/>
        <v>21560683.369999997</v>
      </c>
      <c r="H12" s="228" t="s">
        <v>412</v>
      </c>
    </row>
    <row r="13" spans="1:8" ht="13.5" customHeight="1" x14ac:dyDescent="0.25">
      <c r="A13" s="226" t="s">
        <v>413</v>
      </c>
      <c r="B13" s="231">
        <v>0</v>
      </c>
      <c r="C13" s="231">
        <v>0</v>
      </c>
      <c r="D13" s="231">
        <f t="shared" si="0"/>
        <v>0</v>
      </c>
      <c r="E13" s="231">
        <v>0</v>
      </c>
      <c r="F13" s="231">
        <v>0</v>
      </c>
      <c r="G13" s="231">
        <f t="shared" si="1"/>
        <v>0</v>
      </c>
      <c r="H13" s="228" t="s">
        <v>414</v>
      </c>
    </row>
    <row r="14" spans="1:8" ht="8.1" customHeight="1" x14ac:dyDescent="0.25">
      <c r="B14" s="232"/>
      <c r="C14" s="232"/>
      <c r="D14" s="232"/>
      <c r="E14" s="232"/>
      <c r="F14" s="232"/>
      <c r="G14" s="232"/>
      <c r="H14" s="228" t="s">
        <v>415</v>
      </c>
    </row>
    <row r="15" spans="1:8" ht="14.1" customHeight="1" x14ac:dyDescent="0.25">
      <c r="A15" s="233" t="s">
        <v>217</v>
      </c>
      <c r="B15" s="234">
        <f>SUM(B4:B13)</f>
        <v>279139308.19</v>
      </c>
      <c r="C15" s="234">
        <f>SUM(C4:C13)</f>
        <v>50074976.530000001</v>
      </c>
      <c r="D15" s="234">
        <f t="shared" ref="D15:G15" si="2">SUM(D4:D13)</f>
        <v>329214284.72000003</v>
      </c>
      <c r="E15" s="234">
        <f t="shared" si="2"/>
        <v>329631299.26000005</v>
      </c>
      <c r="F15" s="235">
        <f t="shared" si="2"/>
        <v>329543631.98000002</v>
      </c>
      <c r="G15" s="236">
        <f t="shared" si="2"/>
        <v>50404323.790000014</v>
      </c>
      <c r="H15" s="228" t="s">
        <v>415</v>
      </c>
    </row>
    <row r="16" spans="1:8" ht="10.5" customHeight="1" x14ac:dyDescent="0.25">
      <c r="A16" s="237"/>
      <c r="B16" s="238"/>
      <c r="C16" s="238"/>
      <c r="D16" s="239"/>
      <c r="E16" s="240" t="s">
        <v>421</v>
      </c>
      <c r="F16" s="241"/>
      <c r="G16" s="242"/>
      <c r="H16" s="228" t="s">
        <v>415</v>
      </c>
    </row>
    <row r="17" spans="1:8" x14ac:dyDescent="0.25">
      <c r="A17" s="243"/>
      <c r="B17" s="486" t="s">
        <v>399</v>
      </c>
      <c r="C17" s="486"/>
      <c r="D17" s="486"/>
      <c r="E17" s="486"/>
      <c r="F17" s="486"/>
      <c r="G17" s="488" t="s">
        <v>400</v>
      </c>
      <c r="H17" s="228" t="s">
        <v>415</v>
      </c>
    </row>
    <row r="18" spans="1:8" ht="24" customHeight="1" x14ac:dyDescent="0.25">
      <c r="A18" s="244" t="s">
        <v>401</v>
      </c>
      <c r="B18" s="222" t="s">
        <v>327</v>
      </c>
      <c r="C18" s="223" t="s">
        <v>428</v>
      </c>
      <c r="D18" s="223" t="s">
        <v>402</v>
      </c>
      <c r="E18" s="223" t="s">
        <v>334</v>
      </c>
      <c r="F18" s="224" t="s">
        <v>337</v>
      </c>
      <c r="G18" s="489"/>
      <c r="H18" s="228" t="s">
        <v>415</v>
      </c>
    </row>
    <row r="19" spans="1:8" x14ac:dyDescent="0.25">
      <c r="A19" s="245" t="s">
        <v>416</v>
      </c>
      <c r="B19" s="246">
        <f t="shared" ref="B19:G19" si="3">SUM(B20+B21+B22+B23+B24+B25+B26+B27)</f>
        <v>279139308.19</v>
      </c>
      <c r="C19" s="246">
        <f t="shared" si="3"/>
        <v>50074976.530000001</v>
      </c>
      <c r="D19" s="246">
        <f t="shared" si="3"/>
        <v>329214284.72000003</v>
      </c>
      <c r="E19" s="246">
        <f t="shared" si="3"/>
        <v>329631299.26000005</v>
      </c>
      <c r="F19" s="246">
        <f t="shared" si="3"/>
        <v>329543631.98000002</v>
      </c>
      <c r="G19" s="246">
        <f t="shared" si="3"/>
        <v>50404323.790000014</v>
      </c>
      <c r="H19" s="228" t="s">
        <v>415</v>
      </c>
    </row>
    <row r="20" spans="1:8" x14ac:dyDescent="0.25">
      <c r="A20" s="247" t="s">
        <v>104</v>
      </c>
      <c r="B20" s="248">
        <v>28336268.559999999</v>
      </c>
      <c r="C20" s="248">
        <v>1820000</v>
      </c>
      <c r="D20" s="248">
        <f t="shared" ref="D20:D27" si="4">B20+C20</f>
        <v>30156268.559999999</v>
      </c>
      <c r="E20" s="248">
        <v>29825349.309999999</v>
      </c>
      <c r="F20" s="248">
        <v>29825349.260000002</v>
      </c>
      <c r="G20" s="248">
        <f t="shared" ref="G20:G27" si="5">F20-B20</f>
        <v>1489080.700000003</v>
      </c>
      <c r="H20" s="228" t="s">
        <v>403</v>
      </c>
    </row>
    <row r="21" spans="1:8" x14ac:dyDescent="0.25">
      <c r="A21" s="247" t="s">
        <v>105</v>
      </c>
      <c r="B21" s="248">
        <v>0</v>
      </c>
      <c r="C21" s="248">
        <v>0</v>
      </c>
      <c r="D21" s="248">
        <f t="shared" si="4"/>
        <v>0</v>
      </c>
      <c r="E21" s="248">
        <v>0</v>
      </c>
      <c r="F21" s="248">
        <v>0</v>
      </c>
      <c r="G21" s="248">
        <f t="shared" si="5"/>
        <v>0</v>
      </c>
      <c r="H21" s="228" t="s">
        <v>404</v>
      </c>
    </row>
    <row r="22" spans="1:8" ht="13.5" customHeight="1" x14ac:dyDescent="0.25">
      <c r="A22" s="247" t="s">
        <v>106</v>
      </c>
      <c r="B22" s="248">
        <v>710543.93</v>
      </c>
      <c r="C22" s="248">
        <v>750000</v>
      </c>
      <c r="D22" s="248">
        <f t="shared" si="4"/>
        <v>1460543.9300000002</v>
      </c>
      <c r="E22" s="248">
        <v>1554909.73</v>
      </c>
      <c r="F22" s="248">
        <v>1554909.72</v>
      </c>
      <c r="G22" s="248">
        <f t="shared" si="5"/>
        <v>844365.78999999992</v>
      </c>
      <c r="H22" s="228" t="s">
        <v>405</v>
      </c>
    </row>
    <row r="23" spans="1:8" ht="9.9499999999999993" customHeight="1" x14ac:dyDescent="0.25">
      <c r="A23" s="247" t="s">
        <v>107</v>
      </c>
      <c r="B23" s="248">
        <v>22347567.91</v>
      </c>
      <c r="C23" s="248">
        <v>2420400</v>
      </c>
      <c r="D23" s="248">
        <f t="shared" si="4"/>
        <v>24767967.91</v>
      </c>
      <c r="E23" s="248">
        <v>25764575.68</v>
      </c>
      <c r="F23" s="248">
        <v>25748524.309999999</v>
      </c>
      <c r="G23" s="248">
        <f t="shared" si="5"/>
        <v>3400956.3999999985</v>
      </c>
      <c r="H23" s="228" t="s">
        <v>406</v>
      </c>
    </row>
    <row r="24" spans="1:8" ht="12.95" customHeight="1" x14ac:dyDescent="0.25">
      <c r="A24" s="247" t="s">
        <v>417</v>
      </c>
      <c r="B24" s="248">
        <v>2894751.41</v>
      </c>
      <c r="C24" s="248">
        <v>1199000</v>
      </c>
      <c r="D24" s="248">
        <f t="shared" si="4"/>
        <v>4093751.41</v>
      </c>
      <c r="E24" s="248">
        <v>4137126.28</v>
      </c>
      <c r="F24" s="248">
        <v>4137126.26</v>
      </c>
      <c r="G24" s="248">
        <f t="shared" si="5"/>
        <v>1242374.8499999996</v>
      </c>
      <c r="H24" s="228" t="s">
        <v>407</v>
      </c>
    </row>
    <row r="25" spans="1:8" x14ac:dyDescent="0.25">
      <c r="A25" s="247" t="s">
        <v>418</v>
      </c>
      <c r="B25" s="248">
        <v>1781006.19</v>
      </c>
      <c r="C25" s="248">
        <v>1961400</v>
      </c>
      <c r="D25" s="248">
        <f t="shared" si="4"/>
        <v>3742406.19</v>
      </c>
      <c r="E25" s="248">
        <v>3871215.42</v>
      </c>
      <c r="F25" s="248">
        <v>3871214.95</v>
      </c>
      <c r="G25" s="248">
        <f t="shared" si="5"/>
        <v>2090208.7600000002</v>
      </c>
      <c r="H25" s="228" t="s">
        <v>408</v>
      </c>
    </row>
    <row r="26" spans="1:8" ht="20.45" customHeight="1" x14ac:dyDescent="0.25">
      <c r="A26" s="247" t="s">
        <v>112</v>
      </c>
      <c r="B26" s="248">
        <v>222696804.81999999</v>
      </c>
      <c r="C26" s="248">
        <v>17289890.02</v>
      </c>
      <c r="D26" s="248">
        <f t="shared" si="4"/>
        <v>239986694.84</v>
      </c>
      <c r="E26" s="248">
        <v>242473458.74000001</v>
      </c>
      <c r="F26" s="248">
        <v>242473458.74000001</v>
      </c>
      <c r="G26" s="248">
        <f t="shared" si="5"/>
        <v>19776653.920000017</v>
      </c>
      <c r="H26" s="228" t="s">
        <v>411</v>
      </c>
    </row>
    <row r="27" spans="1:8" ht="20.45" customHeight="1" x14ac:dyDescent="0.25">
      <c r="A27" s="247" t="s">
        <v>113</v>
      </c>
      <c r="B27" s="248">
        <v>372365.37</v>
      </c>
      <c r="C27" s="248">
        <v>24634286.510000002</v>
      </c>
      <c r="D27" s="248">
        <f t="shared" si="4"/>
        <v>25006651.880000003</v>
      </c>
      <c r="E27" s="248">
        <v>22004664.100000001</v>
      </c>
      <c r="F27" s="248">
        <v>21933048.739999998</v>
      </c>
      <c r="G27" s="248">
        <f t="shared" si="5"/>
        <v>21560683.369999997</v>
      </c>
      <c r="H27" s="228" t="s">
        <v>412</v>
      </c>
    </row>
    <row r="28" spans="1:8" ht="8.4499999999999993" customHeight="1" x14ac:dyDescent="0.25">
      <c r="A28" s="249"/>
      <c r="B28" s="248"/>
      <c r="C28" s="248"/>
      <c r="D28" s="248"/>
      <c r="E28" s="248"/>
      <c r="F28" s="248"/>
      <c r="G28" s="248"/>
      <c r="H28" s="228" t="s">
        <v>415</v>
      </c>
    </row>
    <row r="29" spans="1:8" ht="33" customHeight="1" x14ac:dyDescent="0.25">
      <c r="A29" s="250" t="s">
        <v>419</v>
      </c>
      <c r="B29" s="251">
        <f t="shared" ref="B29:G29" si="6">SUM(B30:B33)</f>
        <v>0</v>
      </c>
      <c r="C29" s="251">
        <f t="shared" si="6"/>
        <v>0</v>
      </c>
      <c r="D29" s="251">
        <f t="shared" si="6"/>
        <v>0</v>
      </c>
      <c r="E29" s="251">
        <f t="shared" si="6"/>
        <v>0</v>
      </c>
      <c r="F29" s="251">
        <f t="shared" si="6"/>
        <v>0</v>
      </c>
      <c r="G29" s="251">
        <f t="shared" si="6"/>
        <v>0</v>
      </c>
      <c r="H29" s="228" t="s">
        <v>415</v>
      </c>
    </row>
    <row r="30" spans="1:8" ht="9.9499999999999993" customHeight="1" x14ac:dyDescent="0.25">
      <c r="A30" s="247" t="s">
        <v>105</v>
      </c>
      <c r="B30" s="248">
        <v>0</v>
      </c>
      <c r="C30" s="248">
        <v>0</v>
      </c>
      <c r="D30" s="248">
        <f>B30+C30</f>
        <v>0</v>
      </c>
      <c r="E30" s="248">
        <v>0</v>
      </c>
      <c r="F30" s="248">
        <v>0</v>
      </c>
      <c r="G30" s="248">
        <f>F30-B30</f>
        <v>0</v>
      </c>
      <c r="H30" s="228" t="s">
        <v>404</v>
      </c>
    </row>
    <row r="31" spans="1:8" ht="11.45" customHeight="1" x14ac:dyDescent="0.25">
      <c r="A31" s="247" t="s">
        <v>108</v>
      </c>
      <c r="B31" s="248">
        <v>0</v>
      </c>
      <c r="C31" s="248">
        <v>0</v>
      </c>
      <c r="D31" s="248">
        <f>B31+C31</f>
        <v>0</v>
      </c>
      <c r="E31" s="248">
        <v>0</v>
      </c>
      <c r="F31" s="248">
        <v>0</v>
      </c>
      <c r="G31" s="248">
        <f t="shared" ref="G31:G33" si="7">F31-B31</f>
        <v>0</v>
      </c>
      <c r="H31" s="228" t="s">
        <v>407</v>
      </c>
    </row>
    <row r="32" spans="1:8" ht="12.6" customHeight="1" x14ac:dyDescent="0.25">
      <c r="A32" s="247" t="s">
        <v>420</v>
      </c>
      <c r="B32" s="248">
        <v>0</v>
      </c>
      <c r="C32" s="248">
        <v>0</v>
      </c>
      <c r="D32" s="248">
        <f>B32+C32</f>
        <v>0</v>
      </c>
      <c r="E32" s="248">
        <v>0</v>
      </c>
      <c r="F32" s="248">
        <v>0</v>
      </c>
      <c r="G32" s="248">
        <f t="shared" si="7"/>
        <v>0</v>
      </c>
      <c r="H32" s="228" t="s">
        <v>410</v>
      </c>
    </row>
    <row r="33" spans="1:8" ht="21.6" customHeight="1" x14ac:dyDescent="0.25">
      <c r="A33" s="247" t="s">
        <v>113</v>
      </c>
      <c r="B33" s="248">
        <v>0</v>
      </c>
      <c r="C33" s="248">
        <v>0</v>
      </c>
      <c r="D33" s="248">
        <f>B33+C33</f>
        <v>0</v>
      </c>
      <c r="E33" s="248">
        <v>0</v>
      </c>
      <c r="F33" s="248">
        <v>0</v>
      </c>
      <c r="G33" s="248">
        <f t="shared" si="7"/>
        <v>0</v>
      </c>
      <c r="H33" s="228" t="s">
        <v>412</v>
      </c>
    </row>
    <row r="34" spans="1:8" ht="9" customHeight="1" x14ac:dyDescent="0.25">
      <c r="A34" s="249"/>
      <c r="B34" s="248"/>
      <c r="C34" s="248"/>
      <c r="D34" s="248"/>
      <c r="E34" s="248"/>
      <c r="F34" s="248"/>
      <c r="G34" s="248"/>
      <c r="H34" s="228" t="s">
        <v>415</v>
      </c>
    </row>
    <row r="35" spans="1:8" ht="14.1" customHeight="1" x14ac:dyDescent="0.25">
      <c r="A35" s="245" t="s">
        <v>413</v>
      </c>
      <c r="B35" s="251">
        <f t="shared" ref="B35:G35" si="8">SUM(B36)</f>
        <v>0</v>
      </c>
      <c r="C35" s="251">
        <f t="shared" si="8"/>
        <v>0</v>
      </c>
      <c r="D35" s="251">
        <f t="shared" si="8"/>
        <v>0</v>
      </c>
      <c r="E35" s="251">
        <f t="shared" si="8"/>
        <v>0</v>
      </c>
      <c r="F35" s="251">
        <f t="shared" si="8"/>
        <v>0</v>
      </c>
      <c r="G35" s="251">
        <f t="shared" si="8"/>
        <v>0</v>
      </c>
      <c r="H35" s="228" t="s">
        <v>415</v>
      </c>
    </row>
    <row r="36" spans="1:8" ht="9.9499999999999993" customHeight="1" x14ac:dyDescent="0.25">
      <c r="A36" s="247" t="s">
        <v>413</v>
      </c>
      <c r="B36" s="248">
        <v>0</v>
      </c>
      <c r="C36" s="248">
        <v>0</v>
      </c>
      <c r="D36" s="248">
        <f>B36+C36</f>
        <v>0</v>
      </c>
      <c r="E36" s="248">
        <v>0</v>
      </c>
      <c r="F36" s="248">
        <v>0</v>
      </c>
      <c r="G36" s="248">
        <f>F36-B36</f>
        <v>0</v>
      </c>
      <c r="H36" s="228" t="s">
        <v>414</v>
      </c>
    </row>
    <row r="37" spans="1:8" ht="10.5" customHeight="1" x14ac:dyDescent="0.25">
      <c r="A37" s="247"/>
      <c r="B37" s="248"/>
      <c r="C37" s="248"/>
      <c r="D37" s="248"/>
      <c r="E37" s="248"/>
      <c r="F37" s="248"/>
      <c r="G37" s="248"/>
      <c r="H37" s="228"/>
    </row>
    <row r="38" spans="1:8" ht="9.9499999999999993" customHeight="1" x14ac:dyDescent="0.25">
      <c r="A38" s="252" t="s">
        <v>217</v>
      </c>
      <c r="B38" s="234">
        <f>SUM(B35+B29+B19)</f>
        <v>279139308.19</v>
      </c>
      <c r="C38" s="234">
        <f t="shared" ref="C38:G38" si="9">SUM(C35+C29+C19)</f>
        <v>50074976.530000001</v>
      </c>
      <c r="D38" s="234">
        <f t="shared" si="9"/>
        <v>329214284.72000003</v>
      </c>
      <c r="E38" s="234">
        <f t="shared" si="9"/>
        <v>329631299.26000005</v>
      </c>
      <c r="F38" s="234">
        <f t="shared" si="9"/>
        <v>329543631.98000002</v>
      </c>
      <c r="G38" s="236">
        <f t="shared" si="9"/>
        <v>50404323.790000014</v>
      </c>
      <c r="H38" s="228" t="s">
        <v>415</v>
      </c>
    </row>
    <row r="39" spans="1:8" x14ac:dyDescent="0.25">
      <c r="A39" s="237"/>
      <c r="B39" s="238"/>
      <c r="C39" s="238"/>
      <c r="D39" s="238"/>
      <c r="E39" s="240" t="s">
        <v>421</v>
      </c>
      <c r="F39" s="253"/>
      <c r="G39" s="242"/>
      <c r="H39" s="228" t="s">
        <v>415</v>
      </c>
    </row>
    <row r="40" spans="1:8" ht="11.1" customHeight="1" x14ac:dyDescent="0.25">
      <c r="A40" t="s">
        <v>422</v>
      </c>
    </row>
    <row r="41" spans="1:8" ht="14.45" customHeight="1" x14ac:dyDescent="0.25">
      <c r="A41" s="254" t="s">
        <v>423</v>
      </c>
    </row>
    <row r="42" spans="1:8" ht="15" x14ac:dyDescent="0.25">
      <c r="A42" s="254" t="s">
        <v>424</v>
      </c>
    </row>
    <row r="43" spans="1:8" ht="15" x14ac:dyDescent="0.25">
      <c r="A43" s="484" t="s">
        <v>425</v>
      </c>
      <c r="B43" s="484"/>
      <c r="C43" s="484"/>
      <c r="D43" s="484"/>
      <c r="E43" s="484"/>
      <c r="F43" s="484"/>
      <c r="G43" s="484"/>
    </row>
    <row r="45" spans="1:8" ht="45.6"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8"/>
  <sheetViews>
    <sheetView showGridLines="0" topLeftCell="A16" zoomScale="71" workbookViewId="0">
      <selection activeCell="B27" sqref="B27"/>
    </sheetView>
  </sheetViews>
  <sheetFormatPr baseColWidth="10" defaultColWidth="9.42578125" defaultRowHeight="15" x14ac:dyDescent="0.25"/>
  <cols>
    <col min="1" max="1" width="62.5703125" style="255" customWidth="1"/>
    <col min="2" max="7" width="14.140625" style="255" customWidth="1"/>
    <col min="8" max="16384" width="9.42578125" style="255"/>
  </cols>
  <sheetData>
    <row r="1" spans="1:7" ht="57" customHeight="1" x14ac:dyDescent="0.25">
      <c r="A1" s="492" t="s">
        <v>712</v>
      </c>
      <c r="B1" s="493"/>
      <c r="C1" s="493"/>
      <c r="D1" s="493"/>
      <c r="E1" s="493"/>
      <c r="F1" s="493"/>
      <c r="G1" s="494"/>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3"/>
      <c r="B4" s="264"/>
      <c r="C4" s="264"/>
      <c r="D4" s="264"/>
      <c r="E4" s="264"/>
      <c r="F4" s="264"/>
      <c r="G4" s="264"/>
    </row>
    <row r="5" spans="1:7" x14ac:dyDescent="0.25">
      <c r="A5" s="265" t="s">
        <v>677</v>
      </c>
      <c r="B5" s="266">
        <v>3158745.88</v>
      </c>
      <c r="C5" s="266">
        <v>-54377.68</v>
      </c>
      <c r="D5" s="266">
        <f>B5+C5</f>
        <v>3104368.1999999997</v>
      </c>
      <c r="E5" s="266">
        <v>1777775.66</v>
      </c>
      <c r="F5" s="266">
        <v>1763457.11</v>
      </c>
      <c r="G5" s="266">
        <f>D5-E5</f>
        <v>1326592.5399999998</v>
      </c>
    </row>
    <row r="6" spans="1:7" x14ac:dyDescent="0.25">
      <c r="A6" s="265" t="s">
        <v>678</v>
      </c>
      <c r="B6" s="266">
        <v>24404004.77</v>
      </c>
      <c r="C6" s="266">
        <v>25121525.030000001</v>
      </c>
      <c r="D6" s="266">
        <f t="shared" ref="D6:D40" si="0">B6+C6</f>
        <v>49525529.799999997</v>
      </c>
      <c r="E6" s="266">
        <v>47522116.5</v>
      </c>
      <c r="F6" s="266">
        <v>35176834.450000003</v>
      </c>
      <c r="G6" s="266">
        <f t="shared" ref="G6:G40" si="1">D6-E6</f>
        <v>2003413.299999997</v>
      </c>
    </row>
    <row r="7" spans="1:7" x14ac:dyDescent="0.25">
      <c r="A7" s="265" t="s">
        <v>679</v>
      </c>
      <c r="B7" s="266">
        <v>2486169.79</v>
      </c>
      <c r="C7" s="266">
        <v>2208290.46</v>
      </c>
      <c r="D7" s="266">
        <f t="shared" si="0"/>
        <v>4694460.25</v>
      </c>
      <c r="E7" s="266">
        <v>3724412.34</v>
      </c>
      <c r="F7" s="266">
        <v>3719433.44</v>
      </c>
      <c r="G7" s="266">
        <f t="shared" si="1"/>
        <v>970047.91000000015</v>
      </c>
    </row>
    <row r="8" spans="1:7" x14ac:dyDescent="0.25">
      <c r="A8" s="265" t="s">
        <v>680</v>
      </c>
      <c r="B8" s="266">
        <v>9108065.5500000007</v>
      </c>
      <c r="C8" s="266">
        <v>-1749976.57</v>
      </c>
      <c r="D8" s="266">
        <f t="shared" si="0"/>
        <v>7358088.9800000004</v>
      </c>
      <c r="E8" s="266">
        <v>4661125.5199999996</v>
      </c>
      <c r="F8" s="266">
        <v>4656490.25</v>
      </c>
      <c r="G8" s="266">
        <f t="shared" si="1"/>
        <v>2696963.4600000009</v>
      </c>
    </row>
    <row r="9" spans="1:7" x14ac:dyDescent="0.25">
      <c r="A9" s="265" t="s">
        <v>681</v>
      </c>
      <c r="B9" s="266">
        <v>3142298.34</v>
      </c>
      <c r="C9" s="266">
        <v>355300</v>
      </c>
      <c r="D9" s="266">
        <f t="shared" si="0"/>
        <v>3497598.34</v>
      </c>
      <c r="E9" s="266">
        <v>3134828.97</v>
      </c>
      <c r="F9" s="266">
        <v>3123626.17</v>
      </c>
      <c r="G9" s="266">
        <f t="shared" si="1"/>
        <v>362769.36999999965</v>
      </c>
    </row>
    <row r="10" spans="1:7" x14ac:dyDescent="0.25">
      <c r="A10" s="265" t="s">
        <v>682</v>
      </c>
      <c r="B10" s="266">
        <v>5686301.6699999999</v>
      </c>
      <c r="C10" s="266">
        <v>-187000</v>
      </c>
      <c r="D10" s="266">
        <f t="shared" si="0"/>
        <v>5499301.6699999999</v>
      </c>
      <c r="E10" s="266">
        <v>5027367.3</v>
      </c>
      <c r="F10" s="266">
        <v>5001125.84</v>
      </c>
      <c r="G10" s="266">
        <f t="shared" si="1"/>
        <v>471934.37000000011</v>
      </c>
    </row>
    <row r="11" spans="1:7" x14ac:dyDescent="0.25">
      <c r="A11" s="265" t="s">
        <v>683</v>
      </c>
      <c r="B11" s="266">
        <v>3052733.07</v>
      </c>
      <c r="C11" s="266">
        <v>-163000</v>
      </c>
      <c r="D11" s="266">
        <f t="shared" si="0"/>
        <v>2889733.07</v>
      </c>
      <c r="E11" s="266">
        <v>2718448.47</v>
      </c>
      <c r="F11" s="266">
        <v>2704970.97</v>
      </c>
      <c r="G11" s="266">
        <f t="shared" si="1"/>
        <v>171284.59999999963</v>
      </c>
    </row>
    <row r="12" spans="1:7" x14ac:dyDescent="0.25">
      <c r="A12" s="265" t="s">
        <v>684</v>
      </c>
      <c r="B12" s="266">
        <v>1447169.64</v>
      </c>
      <c r="C12" s="266">
        <v>620000</v>
      </c>
      <c r="D12" s="266">
        <f t="shared" ref="D12" si="2">B12+C12</f>
        <v>2067169.64</v>
      </c>
      <c r="E12" s="266">
        <v>1288501.97</v>
      </c>
      <c r="F12" s="266">
        <v>1282143.46</v>
      </c>
      <c r="G12" s="266">
        <f t="shared" ref="G12" si="3">D12-E12</f>
        <v>778667.66999999993</v>
      </c>
    </row>
    <row r="13" spans="1:7" x14ac:dyDescent="0.25">
      <c r="A13" s="265" t="s">
        <v>685</v>
      </c>
      <c r="B13" s="266">
        <v>2197506.96</v>
      </c>
      <c r="C13" s="266">
        <v>-20000</v>
      </c>
      <c r="D13" s="266">
        <f t="shared" ref="D13" si="4">B13+C13</f>
        <v>2177506.96</v>
      </c>
      <c r="E13" s="266">
        <v>1815546.7</v>
      </c>
      <c r="F13" s="266">
        <v>1806659.64</v>
      </c>
      <c r="G13" s="266">
        <f t="shared" ref="G13" si="5">D13-E13</f>
        <v>361960.26</v>
      </c>
    </row>
    <row r="14" spans="1:7" x14ac:dyDescent="0.25">
      <c r="A14" s="265" t="s">
        <v>686</v>
      </c>
      <c r="B14" s="266">
        <v>2911560.23</v>
      </c>
      <c r="C14" s="266">
        <v>0</v>
      </c>
      <c r="D14" s="266">
        <f t="shared" ref="D14" si="6">B14+C14</f>
        <v>2911560.23</v>
      </c>
      <c r="E14" s="266">
        <v>2736008.08</v>
      </c>
      <c r="F14" s="266">
        <v>2722674.94</v>
      </c>
      <c r="G14" s="266">
        <f t="shared" ref="G14" si="7">D14-E14</f>
        <v>175552.14999999991</v>
      </c>
    </row>
    <row r="15" spans="1:7" x14ac:dyDescent="0.25">
      <c r="A15" s="265" t="s">
        <v>687</v>
      </c>
      <c r="B15" s="266">
        <v>20873326.34</v>
      </c>
      <c r="C15" s="266">
        <v>-4883924.75</v>
      </c>
      <c r="D15" s="266">
        <f t="shared" ref="D15" si="8">B15+C15</f>
        <v>15989401.59</v>
      </c>
      <c r="E15" s="266">
        <v>13832835.91</v>
      </c>
      <c r="F15" s="266">
        <v>13772932.83</v>
      </c>
      <c r="G15" s="266">
        <f t="shared" ref="G15" si="9">D15-E15</f>
        <v>2156565.6799999997</v>
      </c>
    </row>
    <row r="16" spans="1:7" x14ac:dyDescent="0.25">
      <c r="A16" s="265" t="s">
        <v>688</v>
      </c>
      <c r="B16" s="266">
        <v>526484.4</v>
      </c>
      <c r="C16" s="266">
        <v>0</v>
      </c>
      <c r="D16" s="266">
        <f t="shared" ref="D16" si="10">B16+C16</f>
        <v>526484.4</v>
      </c>
      <c r="E16" s="266">
        <v>500592.68</v>
      </c>
      <c r="F16" s="266">
        <v>498283.22</v>
      </c>
      <c r="G16" s="266">
        <f t="shared" ref="G16" si="11">D16-E16</f>
        <v>25891.72000000003</v>
      </c>
    </row>
    <row r="17" spans="1:7" x14ac:dyDescent="0.25">
      <c r="A17" s="265" t="s">
        <v>689</v>
      </c>
      <c r="B17" s="266">
        <v>1486380.44</v>
      </c>
      <c r="C17" s="266">
        <v>-107500</v>
      </c>
      <c r="D17" s="266">
        <f t="shared" ref="D17" si="12">B17+C17</f>
        <v>1378880.44</v>
      </c>
      <c r="E17" s="266">
        <v>1098317.93</v>
      </c>
      <c r="F17" s="266">
        <v>1092341.8400000001</v>
      </c>
      <c r="G17" s="266">
        <f t="shared" ref="G17" si="13">D17-E17</f>
        <v>280562.51</v>
      </c>
    </row>
    <row r="18" spans="1:7" x14ac:dyDescent="0.25">
      <c r="A18" s="265" t="s">
        <v>690</v>
      </c>
      <c r="B18" s="266">
        <v>1574123.02</v>
      </c>
      <c r="C18" s="266">
        <v>0</v>
      </c>
      <c r="D18" s="266">
        <f t="shared" ref="D18" si="14">B18+C18</f>
        <v>1574123.02</v>
      </c>
      <c r="E18" s="266">
        <v>1453233.87</v>
      </c>
      <c r="F18" s="266">
        <v>1446349.96</v>
      </c>
      <c r="G18" s="266">
        <f t="shared" ref="G18" si="15">D18-E18</f>
        <v>120889.14999999991</v>
      </c>
    </row>
    <row r="19" spans="1:7" x14ac:dyDescent="0.25">
      <c r="A19" s="265" t="s">
        <v>691</v>
      </c>
      <c r="B19" s="266">
        <v>2845646.04</v>
      </c>
      <c r="C19" s="266">
        <v>8144808.6900000004</v>
      </c>
      <c r="D19" s="266">
        <f t="shared" ref="D19" si="16">B19+C19</f>
        <v>10990454.73</v>
      </c>
      <c r="E19" s="266">
        <v>8296250.9900000002</v>
      </c>
      <c r="F19" s="266">
        <v>8283785.0499999998</v>
      </c>
      <c r="G19" s="266">
        <f t="shared" ref="G19" si="17">D19-E19</f>
        <v>2694203.74</v>
      </c>
    </row>
    <row r="20" spans="1:7" x14ac:dyDescent="0.25">
      <c r="A20" s="265" t="s">
        <v>692</v>
      </c>
      <c r="B20" s="266">
        <v>2182420.0699999998</v>
      </c>
      <c r="C20" s="266">
        <v>1318733.49</v>
      </c>
      <c r="D20" s="266">
        <f t="shared" ref="D20" si="18">B20+C20</f>
        <v>3501153.5599999996</v>
      </c>
      <c r="E20" s="266">
        <v>3454246.96</v>
      </c>
      <c r="F20" s="266">
        <v>3448155.96</v>
      </c>
      <c r="G20" s="266">
        <f t="shared" ref="G20" si="19">D20-E20</f>
        <v>46906.599999999627</v>
      </c>
    </row>
    <row r="21" spans="1:7" x14ac:dyDescent="0.25">
      <c r="A21" s="265" t="s">
        <v>693</v>
      </c>
      <c r="B21" s="266">
        <v>5907418.2699999996</v>
      </c>
      <c r="C21" s="266">
        <v>535580.54</v>
      </c>
      <c r="D21" s="266">
        <f t="shared" ref="D21" si="20">B21+C21</f>
        <v>6442998.8099999996</v>
      </c>
      <c r="E21" s="266">
        <v>4107947.36</v>
      </c>
      <c r="F21" s="266">
        <v>4101084.78</v>
      </c>
      <c r="G21" s="266">
        <f t="shared" ref="G21" si="21">D21-E21</f>
        <v>2335051.4499999997</v>
      </c>
    </row>
    <row r="22" spans="1:7" x14ac:dyDescent="0.25">
      <c r="A22" s="265" t="s">
        <v>694</v>
      </c>
      <c r="B22" s="266">
        <v>2200686.63</v>
      </c>
      <c r="C22" s="266">
        <v>-269133.40000000002</v>
      </c>
      <c r="D22" s="266">
        <f t="shared" ref="D22" si="22">B22+C22</f>
        <v>1931553.23</v>
      </c>
      <c r="E22" s="266">
        <v>1694772.11</v>
      </c>
      <c r="F22" s="266">
        <v>1686620.87</v>
      </c>
      <c r="G22" s="266">
        <f t="shared" ref="G22" si="23">D22-E22</f>
        <v>236781.11999999988</v>
      </c>
    </row>
    <row r="23" spans="1:7" x14ac:dyDescent="0.25">
      <c r="A23" s="265" t="s">
        <v>695</v>
      </c>
      <c r="B23" s="266">
        <v>2101894.61</v>
      </c>
      <c r="C23" s="266">
        <v>25817.99</v>
      </c>
      <c r="D23" s="266">
        <f t="shared" ref="D23" si="24">B23+C23</f>
        <v>2127712.6</v>
      </c>
      <c r="E23" s="266">
        <v>1728577.37</v>
      </c>
      <c r="F23" s="266">
        <v>1721748.82</v>
      </c>
      <c r="G23" s="266">
        <f t="shared" ref="G23" si="25">D23-E23</f>
        <v>399135.23</v>
      </c>
    </row>
    <row r="24" spans="1:7" x14ac:dyDescent="0.25">
      <c r="A24" s="265" t="s">
        <v>696</v>
      </c>
      <c r="B24" s="266">
        <v>38157091.93</v>
      </c>
      <c r="C24" s="266">
        <v>46180950.920000002</v>
      </c>
      <c r="D24" s="266">
        <f t="shared" ref="D24" si="26">B24+C24</f>
        <v>84338042.849999994</v>
      </c>
      <c r="E24" s="266">
        <v>54703765.409999996</v>
      </c>
      <c r="F24" s="266">
        <v>53364805.219999999</v>
      </c>
      <c r="G24" s="266">
        <f t="shared" ref="G24" si="27">D24-E24</f>
        <v>29634277.439999998</v>
      </c>
    </row>
    <row r="25" spans="1:7" x14ac:dyDescent="0.25">
      <c r="A25" s="265" t="s">
        <v>697</v>
      </c>
      <c r="B25" s="266">
        <v>2594352.13</v>
      </c>
      <c r="C25" s="266">
        <v>-400000</v>
      </c>
      <c r="D25" s="266">
        <f t="shared" ref="D25" si="28">B25+C25</f>
        <v>2194352.13</v>
      </c>
      <c r="E25" s="266">
        <v>1729254.51</v>
      </c>
      <c r="F25" s="266">
        <v>1723838.05</v>
      </c>
      <c r="G25" s="266">
        <f t="shared" ref="G25" si="29">D25-E25</f>
        <v>465097.61999999988</v>
      </c>
    </row>
    <row r="26" spans="1:7" x14ac:dyDescent="0.25">
      <c r="A26" s="265" t="s">
        <v>698</v>
      </c>
      <c r="B26" s="266">
        <v>5324153.68</v>
      </c>
      <c r="C26" s="266">
        <v>-395000</v>
      </c>
      <c r="D26" s="266">
        <f t="shared" ref="D26" si="30">B26+C26</f>
        <v>4929153.68</v>
      </c>
      <c r="E26" s="266">
        <v>3629077.54</v>
      </c>
      <c r="F26" s="266">
        <v>3622745.19</v>
      </c>
      <c r="G26" s="266">
        <f t="shared" ref="G26" si="31">D26-E26</f>
        <v>1300076.1399999997</v>
      </c>
    </row>
    <row r="27" spans="1:7" x14ac:dyDescent="0.25">
      <c r="A27" s="265" t="s">
        <v>699</v>
      </c>
      <c r="B27" s="266">
        <v>767480.59</v>
      </c>
      <c r="C27" s="266">
        <v>0</v>
      </c>
      <c r="D27" s="266">
        <f t="shared" ref="D27" si="32">B27+C27</f>
        <v>767480.59</v>
      </c>
      <c r="E27" s="266">
        <v>711831.04000000004</v>
      </c>
      <c r="F27" s="266">
        <v>709126.03</v>
      </c>
      <c r="G27" s="266">
        <f t="shared" ref="G27" si="33">D27-E27</f>
        <v>55649.54999999993</v>
      </c>
    </row>
    <row r="28" spans="1:7" x14ac:dyDescent="0.25">
      <c r="A28" s="265" t="s">
        <v>700</v>
      </c>
      <c r="B28" s="266">
        <v>40345581.729999997</v>
      </c>
      <c r="C28" s="266">
        <v>5188207.9800000004</v>
      </c>
      <c r="D28" s="266">
        <f t="shared" ref="D28" si="34">B28+C28</f>
        <v>45533789.709999993</v>
      </c>
      <c r="E28" s="266">
        <v>40756010.039999999</v>
      </c>
      <c r="F28" s="266">
        <v>40034455.43</v>
      </c>
      <c r="G28" s="266">
        <f t="shared" ref="G28" si="35">D28-E28</f>
        <v>4777779.6699999943</v>
      </c>
    </row>
    <row r="29" spans="1:7" x14ac:dyDescent="0.25">
      <c r="A29" s="265" t="s">
        <v>701</v>
      </c>
      <c r="B29" s="266">
        <v>53805345.420000002</v>
      </c>
      <c r="C29" s="266">
        <v>2200731.35</v>
      </c>
      <c r="D29" s="266">
        <f t="shared" ref="D29" si="36">B29+C29</f>
        <v>56006076.770000003</v>
      </c>
      <c r="E29" s="266">
        <v>55249265.060000002</v>
      </c>
      <c r="F29" s="266">
        <v>54956150.640000001</v>
      </c>
      <c r="G29" s="266">
        <f t="shared" ref="G29" si="37">D29-E29</f>
        <v>756811.71000000089</v>
      </c>
    </row>
    <row r="30" spans="1:7" x14ac:dyDescent="0.25">
      <c r="A30" s="265" t="s">
        <v>702</v>
      </c>
      <c r="B30" s="266">
        <v>14067641.85</v>
      </c>
      <c r="C30" s="266">
        <v>-247501.67</v>
      </c>
      <c r="D30" s="266">
        <f t="shared" ref="D30" si="38">B30+C30</f>
        <v>13820140.18</v>
      </c>
      <c r="E30" s="266">
        <v>11566942.060000001</v>
      </c>
      <c r="F30" s="266">
        <v>11519911.289999999</v>
      </c>
      <c r="G30" s="266">
        <f t="shared" ref="G30" si="39">D30-E30</f>
        <v>2253198.1199999992</v>
      </c>
    </row>
    <row r="31" spans="1:7" x14ac:dyDescent="0.25">
      <c r="A31" s="265" t="s">
        <v>703</v>
      </c>
      <c r="B31" s="266">
        <v>3602365.12</v>
      </c>
      <c r="C31" s="266">
        <v>121983.07</v>
      </c>
      <c r="D31" s="266">
        <f t="shared" ref="D31" si="40">B31+C31</f>
        <v>3724348.19</v>
      </c>
      <c r="E31" s="266">
        <v>3497784.92</v>
      </c>
      <c r="F31" s="266">
        <v>3485446.78</v>
      </c>
      <c r="G31" s="266">
        <f t="shared" ref="G31" si="41">D31-E31</f>
        <v>226563.27000000002</v>
      </c>
    </row>
    <row r="32" spans="1:7" x14ac:dyDescent="0.25">
      <c r="A32" s="265" t="s">
        <v>704</v>
      </c>
      <c r="B32" s="266">
        <v>1513852.99</v>
      </c>
      <c r="C32" s="266">
        <v>-561000</v>
      </c>
      <c r="D32" s="266">
        <f t="shared" ref="D32" si="42">B32+C32</f>
        <v>952852.99</v>
      </c>
      <c r="E32" s="266">
        <v>889788.16</v>
      </c>
      <c r="F32" s="266">
        <v>886371.7</v>
      </c>
      <c r="G32" s="266">
        <f t="shared" ref="G32" si="43">D32-E32</f>
        <v>63064.829999999958</v>
      </c>
    </row>
    <row r="33" spans="1:7" x14ac:dyDescent="0.25">
      <c r="A33" s="265" t="s">
        <v>705</v>
      </c>
      <c r="B33" s="266">
        <v>1092642.83</v>
      </c>
      <c r="C33" s="266">
        <v>264000</v>
      </c>
      <c r="D33" s="266">
        <f t="shared" ref="D33" si="44">B33+C33</f>
        <v>1356642.83</v>
      </c>
      <c r="E33" s="266">
        <v>1213109.71</v>
      </c>
      <c r="F33" s="266">
        <v>1207654.94</v>
      </c>
      <c r="G33" s="266">
        <f t="shared" ref="G33" si="45">D33-E33</f>
        <v>143533.12000000011</v>
      </c>
    </row>
    <row r="34" spans="1:7" x14ac:dyDescent="0.25">
      <c r="A34" s="265" t="s">
        <v>706</v>
      </c>
      <c r="B34" s="266">
        <v>402566.24</v>
      </c>
      <c r="C34" s="266">
        <v>52992.73</v>
      </c>
      <c r="D34" s="266">
        <f t="shared" ref="D34" si="46">B34+C34</f>
        <v>455558.97</v>
      </c>
      <c r="E34" s="266">
        <v>267056.45</v>
      </c>
      <c r="F34" s="266">
        <v>264978.61</v>
      </c>
      <c r="G34" s="266">
        <f t="shared" ref="G34" si="47">D34-E34</f>
        <v>188502.51999999996</v>
      </c>
    </row>
    <row r="35" spans="1:7" x14ac:dyDescent="0.25">
      <c r="A35" s="265" t="s">
        <v>707</v>
      </c>
      <c r="B35" s="266">
        <v>288857.82</v>
      </c>
      <c r="C35" s="266">
        <v>0</v>
      </c>
      <c r="D35" s="266">
        <f t="shared" ref="D35" si="48">B35+C35</f>
        <v>288857.82</v>
      </c>
      <c r="E35" s="266">
        <v>284508.02</v>
      </c>
      <c r="F35" s="266">
        <v>283586.63</v>
      </c>
      <c r="G35" s="266">
        <f t="shared" ref="G35" si="49">D35-E35</f>
        <v>4349.7999999999884</v>
      </c>
    </row>
    <row r="36" spans="1:7" x14ac:dyDescent="0.25">
      <c r="A36" s="265" t="s">
        <v>708</v>
      </c>
      <c r="B36" s="266">
        <v>830178.14</v>
      </c>
      <c r="C36" s="266">
        <v>-475871.4</v>
      </c>
      <c r="D36" s="266">
        <f t="shared" ref="D36" si="50">B36+C36</f>
        <v>354306.74</v>
      </c>
      <c r="E36" s="266">
        <v>59949.52</v>
      </c>
      <c r="F36" s="266">
        <v>59075.13</v>
      </c>
      <c r="G36" s="266">
        <f t="shared" ref="G36" si="51">D36-E36</f>
        <v>294357.21999999997</v>
      </c>
    </row>
    <row r="37" spans="1:7" x14ac:dyDescent="0.25">
      <c r="A37" s="265" t="s">
        <v>709</v>
      </c>
      <c r="B37" s="266">
        <v>8573525.3699999992</v>
      </c>
      <c r="C37" s="266">
        <v>1756814.63</v>
      </c>
      <c r="D37" s="266">
        <f t="shared" ref="D37" si="52">B37+C37</f>
        <v>10330340</v>
      </c>
      <c r="E37" s="266">
        <v>10330339.560000001</v>
      </c>
      <c r="F37" s="266">
        <v>10330339.560000001</v>
      </c>
      <c r="G37" s="266">
        <f t="shared" ref="G37" si="53">D37-E37</f>
        <v>0.43999999947845936</v>
      </c>
    </row>
    <row r="38" spans="1:7" x14ac:dyDescent="0.25">
      <c r="A38" s="265" t="s">
        <v>710</v>
      </c>
      <c r="B38" s="266">
        <v>5988209.5800000001</v>
      </c>
      <c r="C38" s="266">
        <v>0</v>
      </c>
      <c r="D38" s="266">
        <f t="shared" ref="D38" si="54">B38+C38</f>
        <v>5988209.5800000001</v>
      </c>
      <c r="E38" s="266">
        <v>5988209.5800000001</v>
      </c>
      <c r="F38" s="266">
        <v>5988209.5800000001</v>
      </c>
      <c r="G38" s="266">
        <f t="shared" ref="G38" si="55">D38-E38</f>
        <v>0</v>
      </c>
    </row>
    <row r="39" spans="1:7" x14ac:dyDescent="0.25">
      <c r="A39" s="265" t="s">
        <v>711</v>
      </c>
      <c r="B39" s="266">
        <v>4492527.05</v>
      </c>
      <c r="C39" s="266">
        <v>626500</v>
      </c>
      <c r="D39" s="266">
        <f t="shared" ref="D39" si="56">B39+C39</f>
        <v>5119027.05</v>
      </c>
      <c r="E39" s="266">
        <v>5119027.05</v>
      </c>
      <c r="F39" s="266">
        <v>5119027.05</v>
      </c>
      <c r="G39" s="266">
        <f t="shared" ref="G39" si="57">D39-E39</f>
        <v>0</v>
      </c>
    </row>
    <row r="40" spans="1:7" x14ac:dyDescent="0.25">
      <c r="A40" s="265"/>
      <c r="B40" s="266">
        <v>0</v>
      </c>
      <c r="C40" s="266">
        <v>0</v>
      </c>
      <c r="D40" s="266">
        <f t="shared" si="0"/>
        <v>0</v>
      </c>
      <c r="E40" s="266">
        <v>0</v>
      </c>
      <c r="F40" s="266">
        <v>0</v>
      </c>
      <c r="G40" s="266">
        <f t="shared" si="1"/>
        <v>0</v>
      </c>
    </row>
    <row r="41" spans="1:7" x14ac:dyDescent="0.25">
      <c r="A41" s="267" t="s">
        <v>429</v>
      </c>
      <c r="B41" s="268">
        <f t="shared" ref="B41:C41" si="58">SUM(B5:B40)</f>
        <v>279139308.19</v>
      </c>
      <c r="C41" s="268">
        <f t="shared" si="58"/>
        <v>85207951.409999982</v>
      </c>
      <c r="D41" s="268">
        <f>SUM(D5:D40)</f>
        <v>364347259.60000002</v>
      </c>
      <c r="E41" s="268">
        <f t="shared" ref="E41:G41" si="59">SUM(E5:E40)</f>
        <v>306568825.31999993</v>
      </c>
      <c r="F41" s="268">
        <f t="shared" si="59"/>
        <v>291564441.43000001</v>
      </c>
      <c r="G41" s="268">
        <f t="shared" si="59"/>
        <v>57778434.279999979</v>
      </c>
    </row>
    <row r="44" spans="1:7" ht="55.35" customHeight="1" x14ac:dyDescent="0.25">
      <c r="A44" s="492" t="s">
        <v>712</v>
      </c>
      <c r="B44" s="493"/>
      <c r="C44" s="493"/>
      <c r="D44" s="493"/>
      <c r="E44" s="493"/>
      <c r="F44" s="493"/>
      <c r="G44" s="494"/>
    </row>
    <row r="45" spans="1:7" x14ac:dyDescent="0.25">
      <c r="A45" s="256"/>
      <c r="B45" s="257"/>
      <c r="C45" s="258"/>
      <c r="D45" s="259" t="s">
        <v>426</v>
      </c>
      <c r="E45" s="258"/>
      <c r="F45" s="260"/>
      <c r="G45" s="490" t="s">
        <v>427</v>
      </c>
    </row>
    <row r="46" spans="1:7" ht="22.5" x14ac:dyDescent="0.25">
      <c r="A46" s="261" t="s">
        <v>100</v>
      </c>
      <c r="B46" s="262" t="s">
        <v>341</v>
      </c>
      <c r="C46" s="262" t="s">
        <v>428</v>
      </c>
      <c r="D46" s="262" t="s">
        <v>402</v>
      </c>
      <c r="E46" s="262" t="s">
        <v>334</v>
      </c>
      <c r="F46" s="262" t="s">
        <v>347</v>
      </c>
      <c r="G46" s="491"/>
    </row>
    <row r="47" spans="1:7" x14ac:dyDescent="0.25">
      <c r="A47" s="269"/>
      <c r="B47" s="270"/>
      <c r="C47" s="270"/>
      <c r="D47" s="270"/>
      <c r="E47" s="270"/>
      <c r="F47" s="270"/>
      <c r="G47" s="270"/>
    </row>
    <row r="48" spans="1:7" x14ac:dyDescent="0.25">
      <c r="A48" s="271" t="s">
        <v>430</v>
      </c>
      <c r="B48" s="266">
        <v>0</v>
      </c>
      <c r="C48" s="266">
        <v>0</v>
      </c>
      <c r="D48" s="266">
        <f>B48+C48</f>
        <v>0</v>
      </c>
      <c r="E48" s="266">
        <v>0</v>
      </c>
      <c r="F48" s="266">
        <v>0</v>
      </c>
      <c r="G48" s="266">
        <f>D48-E48</f>
        <v>0</v>
      </c>
    </row>
    <row r="49" spans="1:7" x14ac:dyDescent="0.25">
      <c r="A49" s="271" t="s">
        <v>431</v>
      </c>
      <c r="B49" s="266">
        <v>0</v>
      </c>
      <c r="C49" s="266">
        <v>0</v>
      </c>
      <c r="D49" s="266">
        <f t="shared" ref="D49:D51" si="60">B49+C49</f>
        <v>0</v>
      </c>
      <c r="E49" s="266">
        <v>0</v>
      </c>
      <c r="F49" s="266">
        <v>0</v>
      </c>
      <c r="G49" s="266">
        <f t="shared" ref="G49:G51" si="61">D49-E49</f>
        <v>0</v>
      </c>
    </row>
    <row r="50" spans="1:7" x14ac:dyDescent="0.25">
      <c r="A50" s="271" t="s">
        <v>432</v>
      </c>
      <c r="B50" s="266">
        <v>0</v>
      </c>
      <c r="C50" s="266">
        <v>0</v>
      </c>
      <c r="D50" s="266">
        <f t="shared" si="60"/>
        <v>0</v>
      </c>
      <c r="E50" s="266">
        <v>0</v>
      </c>
      <c r="F50" s="266">
        <v>0</v>
      </c>
      <c r="G50" s="266">
        <f t="shared" si="61"/>
        <v>0</v>
      </c>
    </row>
    <row r="51" spans="1:7" x14ac:dyDescent="0.25">
      <c r="A51" s="271" t="s">
        <v>433</v>
      </c>
      <c r="B51" s="266">
        <v>0</v>
      </c>
      <c r="C51" s="266">
        <v>0</v>
      </c>
      <c r="D51" s="266">
        <f t="shared" si="60"/>
        <v>0</v>
      </c>
      <c r="E51" s="266">
        <v>0</v>
      </c>
      <c r="F51" s="266">
        <v>0</v>
      </c>
      <c r="G51" s="266">
        <f t="shared" si="61"/>
        <v>0</v>
      </c>
    </row>
    <row r="52" spans="1:7" x14ac:dyDescent="0.25">
      <c r="A52" s="271"/>
      <c r="B52" s="266"/>
      <c r="C52" s="266"/>
      <c r="D52" s="266"/>
      <c r="E52" s="266"/>
      <c r="F52" s="266"/>
      <c r="G52" s="266"/>
    </row>
    <row r="53" spans="1:7" x14ac:dyDescent="0.25">
      <c r="A53" s="267" t="s">
        <v>429</v>
      </c>
      <c r="B53" s="268">
        <f t="shared" ref="B53:G53" si="62">SUM(B48:B51)</f>
        <v>0</v>
      </c>
      <c r="C53" s="268">
        <f t="shared" si="62"/>
        <v>0</v>
      </c>
      <c r="D53" s="268">
        <f t="shared" si="62"/>
        <v>0</v>
      </c>
      <c r="E53" s="268">
        <f t="shared" si="62"/>
        <v>0</v>
      </c>
      <c r="F53" s="268">
        <f t="shared" si="62"/>
        <v>0</v>
      </c>
      <c r="G53" s="268">
        <f t="shared" si="62"/>
        <v>0</v>
      </c>
    </row>
    <row r="56" spans="1:7" ht="59.45" customHeight="1" x14ac:dyDescent="0.25">
      <c r="A56" s="495" t="s">
        <v>712</v>
      </c>
      <c r="B56" s="496"/>
      <c r="C56" s="496"/>
      <c r="D56" s="496"/>
      <c r="E56" s="496"/>
      <c r="F56" s="496"/>
      <c r="G56" s="497"/>
    </row>
    <row r="57" spans="1:7" x14ac:dyDescent="0.25">
      <c r="A57" s="256"/>
      <c r="B57" s="257"/>
      <c r="C57" s="258"/>
      <c r="D57" s="259" t="s">
        <v>426</v>
      </c>
      <c r="E57" s="258"/>
      <c r="F57" s="260"/>
      <c r="G57" s="490" t="s">
        <v>427</v>
      </c>
    </row>
    <row r="58" spans="1:7" ht="22.5" x14ac:dyDescent="0.25">
      <c r="A58" s="261" t="s">
        <v>100</v>
      </c>
      <c r="B58" s="262" t="s">
        <v>341</v>
      </c>
      <c r="C58" s="262" t="s">
        <v>428</v>
      </c>
      <c r="D58" s="262" t="s">
        <v>402</v>
      </c>
      <c r="E58" s="262" t="s">
        <v>334</v>
      </c>
      <c r="F58" s="262" t="s">
        <v>347</v>
      </c>
      <c r="G58" s="491"/>
    </row>
    <row r="59" spans="1:7" x14ac:dyDescent="0.25">
      <c r="A59" s="269"/>
      <c r="B59" s="270"/>
      <c r="C59" s="270"/>
      <c r="D59" s="270"/>
      <c r="E59" s="270"/>
      <c r="F59" s="270"/>
      <c r="G59" s="270"/>
    </row>
    <row r="60" spans="1:7" ht="30" x14ac:dyDescent="0.25">
      <c r="A60" s="272" t="s">
        <v>434</v>
      </c>
      <c r="B60" s="266">
        <v>0</v>
      </c>
      <c r="C60" s="266">
        <v>0</v>
      </c>
      <c r="D60" s="266">
        <f t="shared" ref="D60:D72" si="63">B60+C60</f>
        <v>0</v>
      </c>
      <c r="E60" s="266">
        <v>0</v>
      </c>
      <c r="F60" s="266">
        <v>0</v>
      </c>
      <c r="G60" s="266">
        <f t="shared" ref="G60:G72" si="64">D60-E60</f>
        <v>0</v>
      </c>
    </row>
    <row r="61" spans="1:7" x14ac:dyDescent="0.25">
      <c r="A61" s="272"/>
      <c r="B61" s="266"/>
      <c r="C61" s="266"/>
      <c r="D61" s="266"/>
      <c r="E61" s="266"/>
      <c r="F61" s="266"/>
      <c r="G61" s="266"/>
    </row>
    <row r="62" spans="1:7" x14ac:dyDescent="0.25">
      <c r="A62" s="272" t="s">
        <v>435</v>
      </c>
      <c r="B62" s="266">
        <v>0</v>
      </c>
      <c r="C62" s="266">
        <v>0</v>
      </c>
      <c r="D62" s="266">
        <f t="shared" si="63"/>
        <v>0</v>
      </c>
      <c r="E62" s="266">
        <v>0</v>
      </c>
      <c r="F62" s="266">
        <v>0</v>
      </c>
      <c r="G62" s="266">
        <f t="shared" si="64"/>
        <v>0</v>
      </c>
    </row>
    <row r="63" spans="1:7" x14ac:dyDescent="0.25">
      <c r="A63" s="272"/>
      <c r="B63" s="266"/>
      <c r="C63" s="266"/>
      <c r="D63" s="266"/>
      <c r="E63" s="266"/>
      <c r="F63" s="266"/>
      <c r="G63" s="266"/>
    </row>
    <row r="64" spans="1:7" ht="30" x14ac:dyDescent="0.25">
      <c r="A64" s="272" t="s">
        <v>436</v>
      </c>
      <c r="B64" s="266">
        <v>0</v>
      </c>
      <c r="C64" s="266">
        <v>0</v>
      </c>
      <c r="D64" s="266">
        <f t="shared" si="63"/>
        <v>0</v>
      </c>
      <c r="E64" s="266">
        <v>0</v>
      </c>
      <c r="F64" s="266">
        <v>0</v>
      </c>
      <c r="G64" s="266">
        <f t="shared" si="64"/>
        <v>0</v>
      </c>
    </row>
    <row r="65" spans="1:7" x14ac:dyDescent="0.25">
      <c r="A65" s="272"/>
      <c r="B65" s="266"/>
      <c r="C65" s="266"/>
      <c r="D65" s="266"/>
      <c r="E65" s="266"/>
      <c r="F65" s="266"/>
      <c r="G65" s="266"/>
    </row>
    <row r="66" spans="1:7" ht="30" x14ac:dyDescent="0.25">
      <c r="A66" s="272" t="s">
        <v>437</v>
      </c>
      <c r="B66" s="266">
        <v>0</v>
      </c>
      <c r="C66" s="266">
        <v>0</v>
      </c>
      <c r="D66" s="266">
        <f t="shared" si="63"/>
        <v>0</v>
      </c>
      <c r="E66" s="266">
        <v>0</v>
      </c>
      <c r="F66" s="266">
        <v>0</v>
      </c>
      <c r="G66" s="266">
        <f t="shared" si="64"/>
        <v>0</v>
      </c>
    </row>
    <row r="67" spans="1:7" x14ac:dyDescent="0.25">
      <c r="A67" s="272"/>
      <c r="B67" s="266"/>
      <c r="C67" s="266"/>
      <c r="D67" s="266"/>
      <c r="E67" s="266"/>
      <c r="F67" s="266"/>
      <c r="G67" s="266"/>
    </row>
    <row r="68" spans="1:7" ht="30" x14ac:dyDescent="0.25">
      <c r="A68" s="272" t="s">
        <v>438</v>
      </c>
      <c r="B68" s="266">
        <v>0</v>
      </c>
      <c r="C68" s="266">
        <v>0</v>
      </c>
      <c r="D68" s="266">
        <f t="shared" si="63"/>
        <v>0</v>
      </c>
      <c r="E68" s="266">
        <v>0</v>
      </c>
      <c r="F68" s="266">
        <v>0</v>
      </c>
      <c r="G68" s="266">
        <f t="shared" si="64"/>
        <v>0</v>
      </c>
    </row>
    <row r="69" spans="1:7" x14ac:dyDescent="0.25">
      <c r="A69" s="272"/>
      <c r="B69" s="266"/>
      <c r="C69" s="266"/>
      <c r="D69" s="266"/>
      <c r="E69" s="266"/>
      <c r="F69" s="266"/>
      <c r="G69" s="266"/>
    </row>
    <row r="70" spans="1:7" ht="30" x14ac:dyDescent="0.25">
      <c r="A70" s="272" t="s">
        <v>439</v>
      </c>
      <c r="B70" s="266">
        <v>0</v>
      </c>
      <c r="C70" s="266">
        <v>0</v>
      </c>
      <c r="D70" s="266">
        <f t="shared" ref="D70" si="65">B70+C70</f>
        <v>0</v>
      </c>
      <c r="E70" s="266">
        <v>0</v>
      </c>
      <c r="F70" s="266">
        <v>0</v>
      </c>
      <c r="G70" s="266">
        <f t="shared" ref="G70" si="66">D70-E70</f>
        <v>0</v>
      </c>
    </row>
    <row r="71" spans="1:7" x14ac:dyDescent="0.25">
      <c r="A71" s="272"/>
      <c r="B71" s="266"/>
      <c r="C71" s="266"/>
      <c r="D71" s="266"/>
      <c r="E71" s="266"/>
      <c r="F71" s="266"/>
      <c r="G71" s="266"/>
    </row>
    <row r="72" spans="1:7" ht="30" x14ac:dyDescent="0.25">
      <c r="A72" s="272" t="s">
        <v>440</v>
      </c>
      <c r="B72" s="266">
        <v>0</v>
      </c>
      <c r="C72" s="266">
        <v>0</v>
      </c>
      <c r="D72" s="266">
        <f t="shared" si="63"/>
        <v>0</v>
      </c>
      <c r="E72" s="266">
        <v>0</v>
      </c>
      <c r="F72" s="266">
        <v>0</v>
      </c>
      <c r="G72" s="266">
        <f t="shared" si="64"/>
        <v>0</v>
      </c>
    </row>
    <row r="73" spans="1:7" x14ac:dyDescent="0.25">
      <c r="A73" s="272"/>
      <c r="B73" s="266"/>
      <c r="C73" s="266"/>
      <c r="D73" s="266"/>
      <c r="E73" s="266"/>
      <c r="F73" s="266"/>
      <c r="G73" s="266"/>
    </row>
    <row r="74" spans="1:7" x14ac:dyDescent="0.25">
      <c r="A74" s="272" t="s">
        <v>441</v>
      </c>
      <c r="B74" s="266">
        <v>19054262</v>
      </c>
      <c r="C74" s="266">
        <v>2383314.63</v>
      </c>
      <c r="D74" s="266">
        <f t="shared" ref="D74" si="67">B74+C74</f>
        <v>21437576.629999999</v>
      </c>
      <c r="E74" s="266">
        <v>21437576.190000001</v>
      </c>
      <c r="F74" s="266">
        <v>21437576.190000001</v>
      </c>
      <c r="G74" s="266">
        <f t="shared" ref="G74" si="68">D74-E74</f>
        <v>0.43999999761581421</v>
      </c>
    </row>
    <row r="75" spans="1:7" x14ac:dyDescent="0.25">
      <c r="A75" s="272"/>
      <c r="B75" s="266"/>
      <c r="C75" s="266"/>
      <c r="D75" s="266"/>
      <c r="E75" s="266"/>
      <c r="F75" s="266"/>
      <c r="G75" s="266"/>
    </row>
    <row r="76" spans="1:7" x14ac:dyDescent="0.25">
      <c r="A76" s="267" t="s">
        <v>429</v>
      </c>
      <c r="B76" s="268">
        <f t="shared" ref="B76:G76" si="69">SUM(B60:B74)</f>
        <v>19054262</v>
      </c>
      <c r="C76" s="268">
        <f t="shared" si="69"/>
        <v>2383314.63</v>
      </c>
      <c r="D76" s="268">
        <f t="shared" si="69"/>
        <v>21437576.629999999</v>
      </c>
      <c r="E76" s="268">
        <f t="shared" si="69"/>
        <v>21437576.190000001</v>
      </c>
      <c r="F76" s="268">
        <f t="shared" si="69"/>
        <v>21437576.190000001</v>
      </c>
      <c r="G76" s="268">
        <f t="shared" si="69"/>
        <v>0.43999999761581421</v>
      </c>
    </row>
    <row r="78" spans="1:7" x14ac:dyDescent="0.25">
      <c r="A78" s="255" t="s">
        <v>442</v>
      </c>
    </row>
  </sheetData>
  <sheetProtection formatCells="0" formatColumns="0" formatRows="0" insertRows="0" deleteRows="0" autoFilter="0"/>
  <mergeCells count="6">
    <mergeCell ref="G57:G58"/>
    <mergeCell ref="A1:G1"/>
    <mergeCell ref="G2:G3"/>
    <mergeCell ref="A44:G44"/>
    <mergeCell ref="G45:G46"/>
    <mergeCell ref="A56:G56"/>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76" zoomScaleNormal="100" workbookViewId="0">
      <selection activeCell="G15" sqref="G15"/>
    </sheetView>
  </sheetViews>
  <sheetFormatPr baseColWidth="10" defaultColWidth="9.42578125" defaultRowHeight="15" x14ac:dyDescent="0.25"/>
  <cols>
    <col min="1" max="1" width="37.140625" style="255" customWidth="1"/>
    <col min="2" max="7" width="14.140625" style="255" customWidth="1"/>
    <col min="8" max="16384" width="9.42578125" style="255"/>
  </cols>
  <sheetData>
    <row r="1" spans="1:7" ht="65.099999999999994" customHeight="1" x14ac:dyDescent="0.25">
      <c r="A1" s="495" t="s">
        <v>676</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73" t="s">
        <v>443</v>
      </c>
      <c r="B5" s="266">
        <v>244981289.80000001</v>
      </c>
      <c r="C5" s="266">
        <v>29661994.5</v>
      </c>
      <c r="D5" s="266">
        <f>B5+C5</f>
        <v>274643284.30000001</v>
      </c>
      <c r="E5" s="266">
        <v>245346629.78</v>
      </c>
      <c r="F5" s="266">
        <v>231641933.41999999</v>
      </c>
      <c r="G5" s="266">
        <f>D5-E5</f>
        <v>29296654.520000011</v>
      </c>
    </row>
    <row r="6" spans="1:7" x14ac:dyDescent="0.25">
      <c r="A6" s="273"/>
      <c r="B6" s="266"/>
      <c r="C6" s="266"/>
      <c r="D6" s="266"/>
      <c r="E6" s="266"/>
      <c r="F6" s="266"/>
      <c r="G6" s="266"/>
    </row>
    <row r="7" spans="1:7" ht="9.9499999999999993" customHeight="1" x14ac:dyDescent="0.25">
      <c r="A7" s="273" t="s">
        <v>444</v>
      </c>
      <c r="B7" s="266">
        <v>28615645.809999999</v>
      </c>
      <c r="C7" s="266">
        <v>55079511.890000001</v>
      </c>
      <c r="D7" s="266">
        <f>B7+C7</f>
        <v>83695157.700000003</v>
      </c>
      <c r="E7" s="266">
        <v>55261965.740000002</v>
      </c>
      <c r="F7" s="266">
        <v>53962278.210000001</v>
      </c>
      <c r="G7" s="266">
        <f>D7-E7</f>
        <v>28433191.960000001</v>
      </c>
    </row>
    <row r="8" spans="1:7" x14ac:dyDescent="0.25">
      <c r="A8" s="273"/>
      <c r="B8" s="266"/>
      <c r="C8" s="266"/>
      <c r="D8" s="266"/>
      <c r="E8" s="266"/>
      <c r="F8" s="266"/>
      <c r="G8" s="266"/>
    </row>
    <row r="9" spans="1:7" ht="24.95" customHeight="1" x14ac:dyDescent="0.25">
      <c r="A9" s="273" t="s">
        <v>445</v>
      </c>
      <c r="B9" s="266">
        <v>0</v>
      </c>
      <c r="C9" s="266">
        <v>0</v>
      </c>
      <c r="D9" s="266">
        <f>B9+C9</f>
        <v>0</v>
      </c>
      <c r="E9" s="266">
        <v>0</v>
      </c>
      <c r="F9" s="266">
        <v>0</v>
      </c>
      <c r="G9" s="266">
        <f>D9-E9</f>
        <v>0</v>
      </c>
    </row>
    <row r="10" spans="1:7" x14ac:dyDescent="0.25">
      <c r="A10" s="273"/>
      <c r="B10" s="266"/>
      <c r="C10" s="266"/>
      <c r="D10" s="266"/>
      <c r="E10" s="266"/>
      <c r="F10" s="266"/>
      <c r="G10" s="266"/>
    </row>
    <row r="11" spans="1:7" ht="9.9499999999999993" customHeight="1" x14ac:dyDescent="0.25">
      <c r="A11" s="273" t="s">
        <v>131</v>
      </c>
      <c r="B11" s="266">
        <v>5542372.5800000001</v>
      </c>
      <c r="C11" s="266">
        <v>466445.02</v>
      </c>
      <c r="D11" s="266">
        <f>B11+C11</f>
        <v>6008817.5999999996</v>
      </c>
      <c r="E11" s="266">
        <v>5960229.7999999998</v>
      </c>
      <c r="F11" s="266">
        <v>5960229.7999999998</v>
      </c>
      <c r="G11" s="266">
        <f>D11-E11</f>
        <v>48587.799999999814</v>
      </c>
    </row>
    <row r="12" spans="1:7" x14ac:dyDescent="0.25">
      <c r="A12" s="273"/>
      <c r="B12" s="266"/>
      <c r="C12" s="266"/>
      <c r="D12" s="266"/>
      <c r="E12" s="266"/>
      <c r="F12" s="266"/>
      <c r="G12" s="266"/>
    </row>
    <row r="13" spans="1:7" x14ac:dyDescent="0.25">
      <c r="A13" s="274" t="s">
        <v>137</v>
      </c>
      <c r="B13" s="266">
        <v>0</v>
      </c>
      <c r="C13" s="266">
        <v>0</v>
      </c>
      <c r="D13" s="266">
        <f>B13+C13</f>
        <v>0</v>
      </c>
      <c r="E13" s="266">
        <v>0</v>
      </c>
      <c r="F13" s="266">
        <v>0</v>
      </c>
      <c r="G13" s="266">
        <f>D13-E13</f>
        <v>0</v>
      </c>
    </row>
    <row r="14" spans="1:7" x14ac:dyDescent="0.25">
      <c r="A14" s="275"/>
      <c r="B14" s="276"/>
      <c r="C14" s="276"/>
      <c r="D14" s="276"/>
      <c r="E14" s="276"/>
      <c r="F14" s="276"/>
      <c r="G14" s="276"/>
    </row>
    <row r="15" spans="1:7" x14ac:dyDescent="0.25">
      <c r="A15" s="277" t="s">
        <v>429</v>
      </c>
      <c r="B15" s="278">
        <f t="shared" ref="B15:G15" si="0">SUM(B5+B7+B9+B11+B13)</f>
        <v>279139308.19</v>
      </c>
      <c r="C15" s="278">
        <f t="shared" si="0"/>
        <v>85207951.409999996</v>
      </c>
      <c r="D15" s="278">
        <f t="shared" si="0"/>
        <v>364347259.60000002</v>
      </c>
      <c r="E15" s="278">
        <f t="shared" si="0"/>
        <v>306568825.31999999</v>
      </c>
      <c r="F15" s="278">
        <f t="shared" si="0"/>
        <v>291564441.43000001</v>
      </c>
      <c r="G15" s="278">
        <f t="shared" si="0"/>
        <v>57778434.280000009</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8"/>
  <sheetViews>
    <sheetView showGridLines="0" topLeftCell="A40" zoomScale="64" workbookViewId="0">
      <selection activeCell="G16" sqref="G16"/>
    </sheetView>
  </sheetViews>
  <sheetFormatPr baseColWidth="10" defaultColWidth="9.42578125" defaultRowHeight="15" x14ac:dyDescent="0.25"/>
  <cols>
    <col min="1" max="1" width="48.85546875" style="255" customWidth="1"/>
    <col min="2" max="2" width="14.140625" style="255" customWidth="1"/>
    <col min="3" max="3" width="15.42578125" style="255" customWidth="1"/>
    <col min="4" max="7" width="14.140625" style="255" customWidth="1"/>
    <col min="8" max="16384" width="9.42578125" style="255"/>
  </cols>
  <sheetData>
    <row r="1" spans="1:8" ht="60.6" customHeight="1" x14ac:dyDescent="0.25">
      <c r="A1" s="496" t="s">
        <v>675</v>
      </c>
      <c r="B1" s="496"/>
      <c r="C1" s="496"/>
      <c r="D1" s="496"/>
      <c r="E1" s="496"/>
      <c r="F1" s="496"/>
      <c r="G1" s="497"/>
    </row>
    <row r="2" spans="1:8" x14ac:dyDescent="0.25">
      <c r="A2" s="256"/>
      <c r="B2" s="257"/>
      <c r="C2" s="258"/>
      <c r="D2" s="259" t="s">
        <v>426</v>
      </c>
      <c r="E2" s="258"/>
      <c r="F2" s="260"/>
      <c r="G2" s="490" t="s">
        <v>427</v>
      </c>
    </row>
    <row r="3" spans="1:8" ht="24.95" customHeight="1" x14ac:dyDescent="0.25">
      <c r="A3" s="261" t="s">
        <v>100</v>
      </c>
      <c r="B3" s="262" t="s">
        <v>341</v>
      </c>
      <c r="C3" s="262" t="s">
        <v>428</v>
      </c>
      <c r="D3" s="262" t="s">
        <v>402</v>
      </c>
      <c r="E3" s="262" t="s">
        <v>334</v>
      </c>
      <c r="F3" s="262" t="s">
        <v>347</v>
      </c>
      <c r="G3" s="491"/>
    </row>
    <row r="4" spans="1:8" x14ac:dyDescent="0.25">
      <c r="A4" s="279" t="s">
        <v>123</v>
      </c>
      <c r="B4" s="280">
        <f>SUM(B5:B11)</f>
        <v>137931296.97</v>
      </c>
      <c r="C4" s="280">
        <f>SUM(C5:C11)</f>
        <v>-10652907.389999999</v>
      </c>
      <c r="D4" s="280">
        <f>B4+C4</f>
        <v>127278389.58</v>
      </c>
      <c r="E4" s="280">
        <f>SUM(E5:E11)</f>
        <v>118297318.95</v>
      </c>
      <c r="F4" s="280">
        <f>SUM(F5:F11)</f>
        <v>118246890.72000001</v>
      </c>
      <c r="G4" s="280">
        <f>D4-E4</f>
        <v>8981070.6299999952</v>
      </c>
    </row>
    <row r="5" spans="1:8" x14ac:dyDescent="0.25">
      <c r="A5" s="281" t="s">
        <v>446</v>
      </c>
      <c r="B5" s="266">
        <v>102251164.51000001</v>
      </c>
      <c r="C5" s="266">
        <v>-5409556.0899999999</v>
      </c>
      <c r="D5" s="266">
        <f t="shared" ref="D5:D68" si="0">B5+C5</f>
        <v>96841608.420000002</v>
      </c>
      <c r="E5" s="266">
        <v>91941550.019999996</v>
      </c>
      <c r="F5" s="266">
        <v>91936421.790000007</v>
      </c>
      <c r="G5" s="266">
        <f t="shared" ref="G5:G68" si="1">D5-E5</f>
        <v>4900058.400000006</v>
      </c>
      <c r="H5" s="282">
        <v>1100</v>
      </c>
    </row>
    <row r="6" spans="1:8" x14ac:dyDescent="0.25">
      <c r="A6" s="281" t="s">
        <v>447</v>
      </c>
      <c r="B6" s="266">
        <v>608400</v>
      </c>
      <c r="C6" s="266">
        <v>213311.15</v>
      </c>
      <c r="D6" s="266">
        <f t="shared" si="0"/>
        <v>821711.15</v>
      </c>
      <c r="E6" s="266">
        <v>778221.89</v>
      </c>
      <c r="F6" s="266">
        <v>778221.89</v>
      </c>
      <c r="G6" s="266">
        <f t="shared" si="1"/>
        <v>43489.260000000009</v>
      </c>
      <c r="H6" s="282">
        <v>1200</v>
      </c>
    </row>
    <row r="7" spans="1:8" x14ac:dyDescent="0.25">
      <c r="A7" s="281" t="s">
        <v>448</v>
      </c>
      <c r="B7" s="266">
        <v>18429018.969999999</v>
      </c>
      <c r="C7" s="266">
        <v>-1827254.46</v>
      </c>
      <c r="D7" s="266">
        <f t="shared" si="0"/>
        <v>16601764.509999998</v>
      </c>
      <c r="E7" s="266">
        <v>14619125.01</v>
      </c>
      <c r="F7" s="266">
        <v>14619125.01</v>
      </c>
      <c r="G7" s="266">
        <f t="shared" si="1"/>
        <v>1982639.4999999981</v>
      </c>
      <c r="H7" s="282">
        <v>1300</v>
      </c>
    </row>
    <row r="8" spans="1:8" x14ac:dyDescent="0.25">
      <c r="A8" s="281" t="s">
        <v>449</v>
      </c>
      <c r="B8" s="266">
        <v>640000</v>
      </c>
      <c r="C8" s="266">
        <v>0</v>
      </c>
      <c r="D8" s="266">
        <f t="shared" si="0"/>
        <v>640000</v>
      </c>
      <c r="E8" s="266">
        <v>640000</v>
      </c>
      <c r="F8" s="266">
        <v>640000</v>
      </c>
      <c r="G8" s="266">
        <f t="shared" si="1"/>
        <v>0</v>
      </c>
      <c r="H8" s="282">
        <v>1400</v>
      </c>
    </row>
    <row r="9" spans="1:8" x14ac:dyDescent="0.25">
      <c r="A9" s="281" t="s">
        <v>450</v>
      </c>
      <c r="B9" s="266">
        <v>14402713.49</v>
      </c>
      <c r="C9" s="266">
        <v>-2190967.4700000002</v>
      </c>
      <c r="D9" s="266">
        <f t="shared" si="0"/>
        <v>12211746.02</v>
      </c>
      <c r="E9" s="266">
        <v>10318422.029999999</v>
      </c>
      <c r="F9" s="266">
        <v>10273122.029999999</v>
      </c>
      <c r="G9" s="266">
        <f t="shared" si="1"/>
        <v>1893323.9900000002</v>
      </c>
      <c r="H9" s="282">
        <v>1500</v>
      </c>
    </row>
    <row r="10" spans="1:8" x14ac:dyDescent="0.25">
      <c r="A10" s="281" t="s">
        <v>451</v>
      </c>
      <c r="B10" s="266">
        <v>1600000</v>
      </c>
      <c r="C10" s="266">
        <v>-1438440.52</v>
      </c>
      <c r="D10" s="266">
        <f t="shared" si="0"/>
        <v>161559.47999999998</v>
      </c>
      <c r="E10" s="266">
        <v>0</v>
      </c>
      <c r="F10" s="266">
        <v>0</v>
      </c>
      <c r="G10" s="266">
        <f t="shared" si="1"/>
        <v>161559.47999999998</v>
      </c>
      <c r="H10" s="282">
        <v>1600</v>
      </c>
    </row>
    <row r="11" spans="1:8" x14ac:dyDescent="0.25">
      <c r="A11" s="281" t="s">
        <v>452</v>
      </c>
      <c r="B11" s="266">
        <v>0</v>
      </c>
      <c r="C11" s="266">
        <v>0</v>
      </c>
      <c r="D11" s="266">
        <f t="shared" si="0"/>
        <v>0</v>
      </c>
      <c r="E11" s="266">
        <v>0</v>
      </c>
      <c r="F11" s="266">
        <v>0</v>
      </c>
      <c r="G11" s="266">
        <f t="shared" si="1"/>
        <v>0</v>
      </c>
      <c r="H11" s="282">
        <v>1700</v>
      </c>
    </row>
    <row r="12" spans="1:8" x14ac:dyDescent="0.25">
      <c r="A12" s="279" t="s">
        <v>124</v>
      </c>
      <c r="B12" s="283">
        <f>SUM(B13:B21)</f>
        <v>25392415.420000002</v>
      </c>
      <c r="C12" s="283">
        <f>SUM(C13:C21)</f>
        <v>3936928.4299999997</v>
      </c>
      <c r="D12" s="283">
        <f t="shared" si="0"/>
        <v>29329343.850000001</v>
      </c>
      <c r="E12" s="283">
        <f>SUM(E13:E21)</f>
        <v>23979049.68</v>
      </c>
      <c r="F12" s="283">
        <f>SUM(F13:F21)</f>
        <v>23917911.030000001</v>
      </c>
      <c r="G12" s="283">
        <f t="shared" si="1"/>
        <v>5350294.1700000018</v>
      </c>
      <c r="H12" s="284">
        <v>0</v>
      </c>
    </row>
    <row r="13" spans="1:8" x14ac:dyDescent="0.25">
      <c r="A13" s="281" t="s">
        <v>453</v>
      </c>
      <c r="B13" s="266">
        <v>1894497.1</v>
      </c>
      <c r="C13" s="266">
        <v>165789.79999999999</v>
      </c>
      <c r="D13" s="266">
        <f t="shared" si="0"/>
        <v>2060286.9000000001</v>
      </c>
      <c r="E13" s="266">
        <v>1338907.42</v>
      </c>
      <c r="F13" s="266">
        <v>1279701.42</v>
      </c>
      <c r="G13" s="266">
        <f t="shared" si="1"/>
        <v>721379.48000000021</v>
      </c>
      <c r="H13" s="282">
        <v>2100</v>
      </c>
    </row>
    <row r="14" spans="1:8" x14ac:dyDescent="0.25">
      <c r="A14" s="281" t="s">
        <v>454</v>
      </c>
      <c r="B14" s="266">
        <v>801641.76</v>
      </c>
      <c r="C14" s="266">
        <v>174380</v>
      </c>
      <c r="D14" s="266">
        <f t="shared" si="0"/>
        <v>976021.76</v>
      </c>
      <c r="E14" s="266">
        <v>649272.42000000004</v>
      </c>
      <c r="F14" s="266">
        <v>647648.42000000004</v>
      </c>
      <c r="G14" s="266">
        <f t="shared" si="1"/>
        <v>326749.33999999997</v>
      </c>
      <c r="H14" s="282">
        <v>2200</v>
      </c>
    </row>
    <row r="15" spans="1:8" x14ac:dyDescent="0.25">
      <c r="A15" s="281" t="s">
        <v>455</v>
      </c>
      <c r="B15" s="266">
        <v>0</v>
      </c>
      <c r="C15" s="266">
        <v>0</v>
      </c>
      <c r="D15" s="266">
        <f t="shared" si="0"/>
        <v>0</v>
      </c>
      <c r="E15" s="266">
        <v>0</v>
      </c>
      <c r="F15" s="266">
        <v>0</v>
      </c>
      <c r="G15" s="266">
        <f t="shared" si="1"/>
        <v>0</v>
      </c>
      <c r="H15" s="282">
        <v>2300</v>
      </c>
    </row>
    <row r="16" spans="1:8" x14ac:dyDescent="0.25">
      <c r="A16" s="281" t="s">
        <v>456</v>
      </c>
      <c r="B16" s="266">
        <v>6059168.7000000002</v>
      </c>
      <c r="C16" s="266">
        <v>1458688.61</v>
      </c>
      <c r="D16" s="266">
        <f t="shared" si="0"/>
        <v>7517857.3100000005</v>
      </c>
      <c r="E16" s="266">
        <v>4850989.3899999997</v>
      </c>
      <c r="F16" s="266">
        <v>4850680.74</v>
      </c>
      <c r="G16" s="266">
        <f t="shared" si="1"/>
        <v>2666867.9200000009</v>
      </c>
      <c r="H16" s="282">
        <v>2400</v>
      </c>
    </row>
    <row r="17" spans="1:8" x14ac:dyDescent="0.25">
      <c r="A17" s="281" t="s">
        <v>457</v>
      </c>
      <c r="B17" s="266">
        <v>3287640.06</v>
      </c>
      <c r="C17" s="266">
        <v>-2670434.75</v>
      </c>
      <c r="D17" s="266">
        <f t="shared" si="0"/>
        <v>617205.31000000006</v>
      </c>
      <c r="E17" s="266">
        <v>557337.72</v>
      </c>
      <c r="F17" s="266">
        <v>557337.72</v>
      </c>
      <c r="G17" s="266">
        <f t="shared" si="1"/>
        <v>59867.590000000084</v>
      </c>
      <c r="H17" s="282">
        <v>2500</v>
      </c>
    </row>
    <row r="18" spans="1:8" x14ac:dyDescent="0.25">
      <c r="A18" s="281" t="s">
        <v>458</v>
      </c>
      <c r="B18" s="266">
        <v>9048951.5500000007</v>
      </c>
      <c r="C18" s="266">
        <v>3034827.63</v>
      </c>
      <c r="D18" s="266">
        <f t="shared" si="0"/>
        <v>12083779.18</v>
      </c>
      <c r="E18" s="266">
        <v>11440155.41</v>
      </c>
      <c r="F18" s="266">
        <v>11440155.41</v>
      </c>
      <c r="G18" s="266">
        <f t="shared" si="1"/>
        <v>643623.76999999955</v>
      </c>
      <c r="H18" s="282">
        <v>2600</v>
      </c>
    </row>
    <row r="19" spans="1:8" x14ac:dyDescent="0.25">
      <c r="A19" s="281" t="s">
        <v>459</v>
      </c>
      <c r="B19" s="266">
        <v>1541200</v>
      </c>
      <c r="C19" s="266">
        <v>737314.76</v>
      </c>
      <c r="D19" s="266">
        <f t="shared" si="0"/>
        <v>2278514.7599999998</v>
      </c>
      <c r="E19" s="266">
        <v>2172947.5299999998</v>
      </c>
      <c r="F19" s="266">
        <v>2172947.5299999998</v>
      </c>
      <c r="G19" s="266">
        <f t="shared" si="1"/>
        <v>105567.22999999998</v>
      </c>
      <c r="H19" s="282">
        <v>2700</v>
      </c>
    </row>
    <row r="20" spans="1:8" x14ac:dyDescent="0.25">
      <c r="A20" s="281" t="s">
        <v>460</v>
      </c>
      <c r="B20" s="266">
        <v>150000</v>
      </c>
      <c r="C20" s="266">
        <v>650000</v>
      </c>
      <c r="D20" s="266">
        <f t="shared" si="0"/>
        <v>800000</v>
      </c>
      <c r="E20" s="266">
        <v>796862</v>
      </c>
      <c r="F20" s="266">
        <v>796862</v>
      </c>
      <c r="G20" s="266">
        <f t="shared" si="1"/>
        <v>3138</v>
      </c>
      <c r="H20" s="282">
        <v>2800</v>
      </c>
    </row>
    <row r="21" spans="1:8" x14ac:dyDescent="0.25">
      <c r="A21" s="281" t="s">
        <v>461</v>
      </c>
      <c r="B21" s="266">
        <v>2609316.25</v>
      </c>
      <c r="C21" s="266">
        <v>386362.38</v>
      </c>
      <c r="D21" s="266">
        <f t="shared" si="0"/>
        <v>2995678.63</v>
      </c>
      <c r="E21" s="266">
        <v>2172577.79</v>
      </c>
      <c r="F21" s="266">
        <v>2172577.79</v>
      </c>
      <c r="G21" s="266">
        <f t="shared" si="1"/>
        <v>823100.83999999985</v>
      </c>
      <c r="H21" s="282">
        <v>2900</v>
      </c>
    </row>
    <row r="22" spans="1:8" x14ac:dyDescent="0.25">
      <c r="A22" s="279" t="s">
        <v>125</v>
      </c>
      <c r="B22" s="283">
        <f>SUM(B23:B31)</f>
        <v>49104204.720000006</v>
      </c>
      <c r="C22" s="283">
        <f>SUM(C23:C31)</f>
        <v>26151438.800000001</v>
      </c>
      <c r="D22" s="283">
        <f t="shared" si="0"/>
        <v>75255643.520000011</v>
      </c>
      <c r="E22" s="283">
        <f>SUM(E23:E31)</f>
        <v>67644129.899999991</v>
      </c>
      <c r="F22" s="283">
        <f>SUM(F23:F31)</f>
        <v>54092804.509999998</v>
      </c>
      <c r="G22" s="283">
        <f t="shared" si="1"/>
        <v>7611513.6200000197</v>
      </c>
      <c r="H22" s="284">
        <v>0</v>
      </c>
    </row>
    <row r="23" spans="1:8" x14ac:dyDescent="0.25">
      <c r="A23" s="281" t="s">
        <v>462</v>
      </c>
      <c r="B23" s="266">
        <v>13851517.210000001</v>
      </c>
      <c r="C23" s="266">
        <v>2781916.68</v>
      </c>
      <c r="D23" s="266">
        <f t="shared" si="0"/>
        <v>16633433.890000001</v>
      </c>
      <c r="E23" s="266">
        <v>14722771.27</v>
      </c>
      <c r="F23" s="266">
        <v>14106958.27</v>
      </c>
      <c r="G23" s="266">
        <f t="shared" si="1"/>
        <v>1910662.620000001</v>
      </c>
      <c r="H23" s="282">
        <v>3100</v>
      </c>
    </row>
    <row r="24" spans="1:8" x14ac:dyDescent="0.25">
      <c r="A24" s="281" t="s">
        <v>463</v>
      </c>
      <c r="B24" s="266">
        <v>1196135</v>
      </c>
      <c r="C24" s="266">
        <v>95400</v>
      </c>
      <c r="D24" s="266">
        <f t="shared" si="0"/>
        <v>1291535</v>
      </c>
      <c r="E24" s="266">
        <v>858021.07</v>
      </c>
      <c r="F24" s="266">
        <v>858021.07</v>
      </c>
      <c r="G24" s="266">
        <f t="shared" si="1"/>
        <v>433513.93000000005</v>
      </c>
      <c r="H24" s="282">
        <v>3200</v>
      </c>
    </row>
    <row r="25" spans="1:8" x14ac:dyDescent="0.25">
      <c r="A25" s="281" t="s">
        <v>464</v>
      </c>
      <c r="B25" s="266">
        <v>5456901.9900000002</v>
      </c>
      <c r="C25" s="266">
        <v>-2708433.3</v>
      </c>
      <c r="D25" s="266">
        <f t="shared" si="0"/>
        <v>2748468.6900000004</v>
      </c>
      <c r="E25" s="266">
        <v>1486167.32</v>
      </c>
      <c r="F25" s="266">
        <v>1482938.32</v>
      </c>
      <c r="G25" s="266">
        <f t="shared" si="1"/>
        <v>1262301.3700000003</v>
      </c>
      <c r="H25" s="282">
        <v>3300</v>
      </c>
    </row>
    <row r="26" spans="1:8" x14ac:dyDescent="0.25">
      <c r="A26" s="281" t="s">
        <v>465</v>
      </c>
      <c r="B26" s="266">
        <v>1842666.7</v>
      </c>
      <c r="C26" s="266">
        <v>260000</v>
      </c>
      <c r="D26" s="266">
        <f t="shared" si="0"/>
        <v>2102666.7000000002</v>
      </c>
      <c r="E26" s="266">
        <v>1992463.13</v>
      </c>
      <c r="F26" s="266">
        <v>1973296.01</v>
      </c>
      <c r="G26" s="266">
        <f t="shared" si="1"/>
        <v>110203.5700000003</v>
      </c>
      <c r="H26" s="282">
        <v>3400</v>
      </c>
    </row>
    <row r="27" spans="1:8" x14ac:dyDescent="0.25">
      <c r="A27" s="281" t="s">
        <v>466</v>
      </c>
      <c r="B27" s="266">
        <v>5315684.1399999997</v>
      </c>
      <c r="C27" s="266">
        <v>318229.77</v>
      </c>
      <c r="D27" s="266">
        <f t="shared" si="0"/>
        <v>5633913.9100000001</v>
      </c>
      <c r="E27" s="266">
        <v>4652394.7699999996</v>
      </c>
      <c r="F27" s="266">
        <v>4637274.7699999996</v>
      </c>
      <c r="G27" s="266">
        <f t="shared" si="1"/>
        <v>981519.1400000006</v>
      </c>
      <c r="H27" s="282">
        <v>3500</v>
      </c>
    </row>
    <row r="28" spans="1:8" x14ac:dyDescent="0.25">
      <c r="A28" s="281" t="s">
        <v>467</v>
      </c>
      <c r="B28" s="266">
        <v>1531967.12</v>
      </c>
      <c r="C28" s="266">
        <v>-424000</v>
      </c>
      <c r="D28" s="266">
        <f t="shared" si="0"/>
        <v>1107967.1200000001</v>
      </c>
      <c r="E28" s="266">
        <v>639012.5</v>
      </c>
      <c r="F28" s="266">
        <v>639012.5</v>
      </c>
      <c r="G28" s="266">
        <f t="shared" si="1"/>
        <v>468954.62000000011</v>
      </c>
      <c r="H28" s="282">
        <v>3600</v>
      </c>
    </row>
    <row r="29" spans="1:8" x14ac:dyDescent="0.25">
      <c r="A29" s="281" t="s">
        <v>468</v>
      </c>
      <c r="B29" s="266">
        <v>1751306.11</v>
      </c>
      <c r="C29" s="266">
        <v>-1187911.54</v>
      </c>
      <c r="D29" s="266">
        <f t="shared" si="0"/>
        <v>563394.57000000007</v>
      </c>
      <c r="E29" s="266">
        <v>126988.28</v>
      </c>
      <c r="F29" s="266">
        <v>113372.27</v>
      </c>
      <c r="G29" s="266">
        <f t="shared" si="1"/>
        <v>436406.29000000004</v>
      </c>
      <c r="H29" s="282">
        <v>3700</v>
      </c>
    </row>
    <row r="30" spans="1:8" x14ac:dyDescent="0.25">
      <c r="A30" s="281" t="s">
        <v>469</v>
      </c>
      <c r="B30" s="266">
        <v>13728579.16</v>
      </c>
      <c r="C30" s="266">
        <v>24752736.23</v>
      </c>
      <c r="D30" s="266">
        <f t="shared" si="0"/>
        <v>38481315.390000001</v>
      </c>
      <c r="E30" s="266">
        <v>37556034.039999999</v>
      </c>
      <c r="F30" s="266">
        <v>25271609.68</v>
      </c>
      <c r="G30" s="266">
        <f t="shared" si="1"/>
        <v>925281.35000000149</v>
      </c>
      <c r="H30" s="282">
        <v>3800</v>
      </c>
    </row>
    <row r="31" spans="1:8" x14ac:dyDescent="0.25">
      <c r="A31" s="281" t="s">
        <v>470</v>
      </c>
      <c r="B31" s="266">
        <v>4429447.29</v>
      </c>
      <c r="C31" s="266">
        <v>2263500.96</v>
      </c>
      <c r="D31" s="266">
        <f t="shared" si="0"/>
        <v>6692948.25</v>
      </c>
      <c r="E31" s="266">
        <v>5610277.5199999996</v>
      </c>
      <c r="F31" s="266">
        <v>5010321.62</v>
      </c>
      <c r="G31" s="266">
        <f t="shared" si="1"/>
        <v>1082670.7300000004</v>
      </c>
      <c r="H31" s="282">
        <v>3900</v>
      </c>
    </row>
    <row r="32" spans="1:8" x14ac:dyDescent="0.25">
      <c r="A32" s="279" t="s">
        <v>126</v>
      </c>
      <c r="B32" s="283">
        <f>SUM(B33:B41)</f>
        <v>38095745.269999996</v>
      </c>
      <c r="C32" s="283">
        <f>SUM(C33:C41)</f>
        <v>10692979.68</v>
      </c>
      <c r="D32" s="283">
        <f t="shared" si="0"/>
        <v>48788724.949999996</v>
      </c>
      <c r="E32" s="283">
        <f>SUM(E33:E41)</f>
        <v>41386361.049999997</v>
      </c>
      <c r="F32" s="283">
        <f>SUM(F33:F41)</f>
        <v>41344556.960000001</v>
      </c>
      <c r="G32" s="283">
        <f t="shared" si="1"/>
        <v>7402363.8999999985</v>
      </c>
      <c r="H32" s="284">
        <v>0</v>
      </c>
    </row>
    <row r="33" spans="1:8" x14ac:dyDescent="0.25">
      <c r="A33" s="281" t="s">
        <v>127</v>
      </c>
      <c r="B33" s="266">
        <v>19054262</v>
      </c>
      <c r="C33" s="266">
        <v>2383314.63</v>
      </c>
      <c r="D33" s="266">
        <f t="shared" si="0"/>
        <v>21437576.629999999</v>
      </c>
      <c r="E33" s="266">
        <v>21437576.190000001</v>
      </c>
      <c r="F33" s="266">
        <v>21437576.190000001</v>
      </c>
      <c r="G33" s="266">
        <f t="shared" si="1"/>
        <v>0.43999999761581421</v>
      </c>
      <c r="H33" s="282">
        <v>4100</v>
      </c>
    </row>
    <row r="34" spans="1:8" x14ac:dyDescent="0.25">
      <c r="A34" s="281" t="s">
        <v>128</v>
      </c>
      <c r="B34" s="266">
        <v>0</v>
      </c>
      <c r="C34" s="266">
        <v>0</v>
      </c>
      <c r="D34" s="266">
        <f t="shared" si="0"/>
        <v>0</v>
      </c>
      <c r="E34" s="266">
        <v>0</v>
      </c>
      <c r="F34" s="266">
        <v>0</v>
      </c>
      <c r="G34" s="266">
        <f t="shared" si="1"/>
        <v>0</v>
      </c>
      <c r="H34" s="282">
        <v>4200</v>
      </c>
    </row>
    <row r="35" spans="1:8" x14ac:dyDescent="0.25">
      <c r="A35" s="281" t="s">
        <v>129</v>
      </c>
      <c r="B35" s="266">
        <v>1085659.5900000001</v>
      </c>
      <c r="C35" s="266">
        <v>0</v>
      </c>
      <c r="D35" s="266">
        <f t="shared" si="0"/>
        <v>1085659.5900000001</v>
      </c>
      <c r="E35" s="266">
        <v>0</v>
      </c>
      <c r="F35" s="266">
        <v>0</v>
      </c>
      <c r="G35" s="266">
        <f t="shared" si="1"/>
        <v>1085659.5900000001</v>
      </c>
      <c r="H35" s="282">
        <v>4300</v>
      </c>
    </row>
    <row r="36" spans="1:8" x14ac:dyDescent="0.25">
      <c r="A36" s="281" t="s">
        <v>130</v>
      </c>
      <c r="B36" s="266">
        <v>12113451.1</v>
      </c>
      <c r="C36" s="266">
        <v>8070220.0300000003</v>
      </c>
      <c r="D36" s="266">
        <f t="shared" si="0"/>
        <v>20183671.129999999</v>
      </c>
      <c r="E36" s="266">
        <v>13988555.060000001</v>
      </c>
      <c r="F36" s="266">
        <v>13946750.970000001</v>
      </c>
      <c r="G36" s="266">
        <f t="shared" si="1"/>
        <v>6195116.0699999984</v>
      </c>
      <c r="H36" s="282">
        <v>4400</v>
      </c>
    </row>
    <row r="37" spans="1:8" x14ac:dyDescent="0.25">
      <c r="A37" s="281" t="s">
        <v>131</v>
      </c>
      <c r="B37" s="266">
        <v>5542372.5800000001</v>
      </c>
      <c r="C37" s="266">
        <v>466445.02</v>
      </c>
      <c r="D37" s="266">
        <f t="shared" si="0"/>
        <v>6008817.5999999996</v>
      </c>
      <c r="E37" s="266">
        <v>5960229.7999999998</v>
      </c>
      <c r="F37" s="266">
        <v>5960229.7999999998</v>
      </c>
      <c r="G37" s="266">
        <f t="shared" si="1"/>
        <v>48587.799999999814</v>
      </c>
      <c r="H37" s="282">
        <v>4500</v>
      </c>
    </row>
    <row r="38" spans="1:8" x14ac:dyDescent="0.25">
      <c r="A38" s="281" t="s">
        <v>471</v>
      </c>
      <c r="B38" s="266">
        <v>0</v>
      </c>
      <c r="C38" s="266">
        <v>0</v>
      </c>
      <c r="D38" s="266">
        <f t="shared" si="0"/>
        <v>0</v>
      </c>
      <c r="E38" s="266">
        <v>0</v>
      </c>
      <c r="F38" s="266">
        <v>0</v>
      </c>
      <c r="G38" s="266">
        <f t="shared" si="1"/>
        <v>0</v>
      </c>
      <c r="H38" s="282">
        <v>4600</v>
      </c>
    </row>
    <row r="39" spans="1:8" x14ac:dyDescent="0.25">
      <c r="A39" s="281" t="s">
        <v>133</v>
      </c>
      <c r="B39" s="266">
        <v>0</v>
      </c>
      <c r="C39" s="266">
        <v>0</v>
      </c>
      <c r="D39" s="266">
        <f t="shared" si="0"/>
        <v>0</v>
      </c>
      <c r="E39" s="266">
        <v>0</v>
      </c>
      <c r="F39" s="266">
        <v>0</v>
      </c>
      <c r="G39" s="266">
        <f t="shared" si="1"/>
        <v>0</v>
      </c>
      <c r="H39" s="282">
        <v>4700</v>
      </c>
    </row>
    <row r="40" spans="1:8" x14ac:dyDescent="0.25">
      <c r="A40" s="281" t="s">
        <v>134</v>
      </c>
      <c r="B40" s="266">
        <v>300000</v>
      </c>
      <c r="C40" s="266">
        <v>-227000</v>
      </c>
      <c r="D40" s="266">
        <f t="shared" si="0"/>
        <v>73000</v>
      </c>
      <c r="E40" s="266">
        <v>0</v>
      </c>
      <c r="F40" s="266">
        <v>0</v>
      </c>
      <c r="G40" s="266">
        <f t="shared" si="1"/>
        <v>73000</v>
      </c>
      <c r="H40" s="282">
        <v>4800</v>
      </c>
    </row>
    <row r="41" spans="1:8" x14ac:dyDescent="0.25">
      <c r="A41" s="281" t="s">
        <v>135</v>
      </c>
      <c r="B41" s="266">
        <v>0</v>
      </c>
      <c r="C41" s="266">
        <v>0</v>
      </c>
      <c r="D41" s="266">
        <f t="shared" si="0"/>
        <v>0</v>
      </c>
      <c r="E41" s="266">
        <v>0</v>
      </c>
      <c r="F41" s="266">
        <v>0</v>
      </c>
      <c r="G41" s="266">
        <f t="shared" si="1"/>
        <v>0</v>
      </c>
      <c r="H41" s="282">
        <v>4900</v>
      </c>
    </row>
    <row r="42" spans="1:8" x14ac:dyDescent="0.25">
      <c r="A42" s="279" t="s">
        <v>472</v>
      </c>
      <c r="B42" s="283">
        <f>SUM(B43:B51)</f>
        <v>2191489.88</v>
      </c>
      <c r="C42" s="283">
        <f>SUM(C43:C51)</f>
        <v>9141826.9199999999</v>
      </c>
      <c r="D42" s="283">
        <f t="shared" si="0"/>
        <v>11333316.800000001</v>
      </c>
      <c r="E42" s="283">
        <f>SUM(E43:E51)</f>
        <v>9892307.4000000004</v>
      </c>
      <c r="F42" s="283">
        <f>SUM(F43:F51)</f>
        <v>9892307.4000000004</v>
      </c>
      <c r="G42" s="283">
        <f t="shared" si="1"/>
        <v>1441009.4000000004</v>
      </c>
      <c r="H42" s="284">
        <v>0</v>
      </c>
    </row>
    <row r="43" spans="1:8" x14ac:dyDescent="0.25">
      <c r="A43" s="285" t="s">
        <v>473</v>
      </c>
      <c r="B43" s="266">
        <v>1249489.8799999999</v>
      </c>
      <c r="C43" s="266">
        <v>37785</v>
      </c>
      <c r="D43" s="266">
        <f t="shared" si="0"/>
        <v>1287274.8799999999</v>
      </c>
      <c r="E43" s="266">
        <v>854342.93</v>
      </c>
      <c r="F43" s="266">
        <v>854342.93</v>
      </c>
      <c r="G43" s="266">
        <f t="shared" si="1"/>
        <v>432931.94999999984</v>
      </c>
      <c r="H43" s="282">
        <v>5100</v>
      </c>
    </row>
    <row r="44" spans="1:8" x14ac:dyDescent="0.25">
      <c r="A44" s="281" t="s">
        <v>474</v>
      </c>
      <c r="B44" s="266">
        <v>20000</v>
      </c>
      <c r="C44" s="266">
        <v>9000</v>
      </c>
      <c r="D44" s="266">
        <f t="shared" si="0"/>
        <v>29000</v>
      </c>
      <c r="E44" s="266">
        <v>8505</v>
      </c>
      <c r="F44" s="266">
        <v>8505</v>
      </c>
      <c r="G44" s="266">
        <f t="shared" si="1"/>
        <v>20495</v>
      </c>
      <c r="H44" s="282">
        <v>5200</v>
      </c>
    </row>
    <row r="45" spans="1:8" x14ac:dyDescent="0.25">
      <c r="A45" s="281" t="s">
        <v>475</v>
      </c>
      <c r="B45" s="266">
        <v>50000</v>
      </c>
      <c r="C45" s="266">
        <v>0</v>
      </c>
      <c r="D45" s="266">
        <f t="shared" si="0"/>
        <v>50000</v>
      </c>
      <c r="E45" s="266">
        <v>49880</v>
      </c>
      <c r="F45" s="266">
        <v>49880</v>
      </c>
      <c r="G45" s="266">
        <f t="shared" si="1"/>
        <v>120</v>
      </c>
      <c r="H45" s="282">
        <v>5300</v>
      </c>
    </row>
    <row r="46" spans="1:8" x14ac:dyDescent="0.25">
      <c r="A46" s="281" t="s">
        <v>476</v>
      </c>
      <c r="B46" s="266">
        <v>45000</v>
      </c>
      <c r="C46" s="266">
        <v>8524041.9199999999</v>
      </c>
      <c r="D46" s="266">
        <f t="shared" si="0"/>
        <v>8569041.9199999999</v>
      </c>
      <c r="E46" s="266">
        <v>8558531.9199999999</v>
      </c>
      <c r="F46" s="266">
        <v>8558531.9199999999</v>
      </c>
      <c r="G46" s="266">
        <f t="shared" si="1"/>
        <v>10510</v>
      </c>
      <c r="H46" s="282">
        <v>5400</v>
      </c>
    </row>
    <row r="47" spans="1:8" x14ac:dyDescent="0.25">
      <c r="A47" s="281" t="s">
        <v>477</v>
      </c>
      <c r="B47" s="266">
        <v>0</v>
      </c>
      <c r="C47" s="266">
        <v>0</v>
      </c>
      <c r="D47" s="266">
        <f t="shared" si="0"/>
        <v>0</v>
      </c>
      <c r="E47" s="266">
        <v>0</v>
      </c>
      <c r="F47" s="266">
        <v>0</v>
      </c>
      <c r="G47" s="266">
        <f t="shared" si="1"/>
        <v>0</v>
      </c>
      <c r="H47" s="282">
        <v>5500</v>
      </c>
    </row>
    <row r="48" spans="1:8" x14ac:dyDescent="0.25">
      <c r="A48" s="281" t="s">
        <v>478</v>
      </c>
      <c r="B48" s="266">
        <v>796000</v>
      </c>
      <c r="C48" s="266">
        <v>571000</v>
      </c>
      <c r="D48" s="266">
        <f t="shared" si="0"/>
        <v>1367000</v>
      </c>
      <c r="E48" s="266">
        <v>419098.55</v>
      </c>
      <c r="F48" s="266">
        <v>419098.55</v>
      </c>
      <c r="G48" s="266">
        <f t="shared" si="1"/>
        <v>947901.45</v>
      </c>
      <c r="H48" s="282">
        <v>5600</v>
      </c>
    </row>
    <row r="49" spans="1:8" x14ac:dyDescent="0.25">
      <c r="A49" s="281" t="s">
        <v>479</v>
      </c>
      <c r="B49" s="266">
        <v>0</v>
      </c>
      <c r="C49" s="266">
        <v>0</v>
      </c>
      <c r="D49" s="266">
        <f t="shared" si="0"/>
        <v>0</v>
      </c>
      <c r="E49" s="266">
        <v>0</v>
      </c>
      <c r="F49" s="266">
        <v>0</v>
      </c>
      <c r="G49" s="266">
        <f t="shared" si="1"/>
        <v>0</v>
      </c>
      <c r="H49" s="282">
        <v>5700</v>
      </c>
    </row>
    <row r="50" spans="1:8" x14ac:dyDescent="0.25">
      <c r="A50" s="281" t="s">
        <v>480</v>
      </c>
      <c r="B50" s="266">
        <v>0</v>
      </c>
      <c r="C50" s="266">
        <v>0</v>
      </c>
      <c r="D50" s="266">
        <f t="shared" si="0"/>
        <v>0</v>
      </c>
      <c r="E50" s="266">
        <v>0</v>
      </c>
      <c r="F50" s="266">
        <v>0</v>
      </c>
      <c r="G50" s="266">
        <f t="shared" si="1"/>
        <v>0</v>
      </c>
      <c r="H50" s="282">
        <v>5800</v>
      </c>
    </row>
    <row r="51" spans="1:8" x14ac:dyDescent="0.25">
      <c r="A51" s="281" t="s">
        <v>186</v>
      </c>
      <c r="B51" s="266">
        <v>31000</v>
      </c>
      <c r="C51" s="266">
        <v>0</v>
      </c>
      <c r="D51" s="266">
        <f t="shared" si="0"/>
        <v>31000</v>
      </c>
      <c r="E51" s="266">
        <v>1949</v>
      </c>
      <c r="F51" s="266">
        <v>1949</v>
      </c>
      <c r="G51" s="266">
        <f t="shared" si="1"/>
        <v>29051</v>
      </c>
      <c r="H51" s="282">
        <v>5900</v>
      </c>
    </row>
    <row r="52" spans="1:8" x14ac:dyDescent="0.25">
      <c r="A52" s="279" t="s">
        <v>151</v>
      </c>
      <c r="B52" s="283">
        <f>SUM(B53:B55)</f>
        <v>26424155.93</v>
      </c>
      <c r="C52" s="283">
        <f>SUM(C53:C55)</f>
        <v>45673684.969999999</v>
      </c>
      <c r="D52" s="283">
        <f t="shared" si="0"/>
        <v>72097840.900000006</v>
      </c>
      <c r="E52" s="283">
        <f>SUM(E53:E55)</f>
        <v>45134129.340000004</v>
      </c>
      <c r="F52" s="283">
        <f>SUM(F53:F55)</f>
        <v>43834441.810000002</v>
      </c>
      <c r="G52" s="283">
        <f t="shared" si="1"/>
        <v>26963711.560000002</v>
      </c>
      <c r="H52" s="284">
        <v>0</v>
      </c>
    </row>
    <row r="53" spans="1:8" x14ac:dyDescent="0.25">
      <c r="A53" s="281" t="s">
        <v>481</v>
      </c>
      <c r="B53" s="266">
        <v>26424155.93</v>
      </c>
      <c r="C53" s="266">
        <v>45673684.969999999</v>
      </c>
      <c r="D53" s="266">
        <f t="shared" si="0"/>
        <v>72097840.900000006</v>
      </c>
      <c r="E53" s="266">
        <v>45134129.340000004</v>
      </c>
      <c r="F53" s="266">
        <v>43834441.810000002</v>
      </c>
      <c r="G53" s="266">
        <f t="shared" si="1"/>
        <v>26963711.560000002</v>
      </c>
      <c r="H53" s="282">
        <v>6100</v>
      </c>
    </row>
    <row r="54" spans="1:8" x14ac:dyDescent="0.25">
      <c r="A54" s="281" t="s">
        <v>482</v>
      </c>
      <c r="B54" s="266">
        <v>0</v>
      </c>
      <c r="C54" s="266">
        <v>0</v>
      </c>
      <c r="D54" s="266">
        <f t="shared" si="0"/>
        <v>0</v>
      </c>
      <c r="E54" s="266">
        <v>0</v>
      </c>
      <c r="F54" s="266">
        <v>0</v>
      </c>
      <c r="G54" s="266">
        <f t="shared" si="1"/>
        <v>0</v>
      </c>
      <c r="H54" s="282">
        <v>6200</v>
      </c>
    </row>
    <row r="55" spans="1:8" x14ac:dyDescent="0.25">
      <c r="A55" s="281" t="s">
        <v>483</v>
      </c>
      <c r="B55" s="266">
        <v>0</v>
      </c>
      <c r="C55" s="266">
        <v>0</v>
      </c>
      <c r="D55" s="266">
        <f t="shared" si="0"/>
        <v>0</v>
      </c>
      <c r="E55" s="266">
        <v>0</v>
      </c>
      <c r="F55" s="266">
        <v>0</v>
      </c>
      <c r="G55" s="266">
        <f t="shared" si="1"/>
        <v>0</v>
      </c>
      <c r="H55" s="282">
        <v>6300</v>
      </c>
    </row>
    <row r="56" spans="1:8" x14ac:dyDescent="0.25">
      <c r="A56" s="279" t="s">
        <v>484</v>
      </c>
      <c r="B56" s="283">
        <f>SUM(B57:B63)</f>
        <v>0</v>
      </c>
      <c r="C56" s="283">
        <f>SUM(C57:C63)</f>
        <v>0</v>
      </c>
      <c r="D56" s="283">
        <f t="shared" si="0"/>
        <v>0</v>
      </c>
      <c r="E56" s="283">
        <f>SUM(E57:E63)</f>
        <v>0</v>
      </c>
      <c r="F56" s="283">
        <f>SUM(F57:F63)</f>
        <v>0</v>
      </c>
      <c r="G56" s="283">
        <f t="shared" si="1"/>
        <v>0</v>
      </c>
      <c r="H56" s="284">
        <v>0</v>
      </c>
    </row>
    <row r="57" spans="1:8" x14ac:dyDescent="0.25">
      <c r="A57" s="281" t="s">
        <v>485</v>
      </c>
      <c r="B57" s="266">
        <v>0</v>
      </c>
      <c r="C57" s="266">
        <v>0</v>
      </c>
      <c r="D57" s="266">
        <f t="shared" si="0"/>
        <v>0</v>
      </c>
      <c r="E57" s="266">
        <v>0</v>
      </c>
      <c r="F57" s="266">
        <v>0</v>
      </c>
      <c r="G57" s="266">
        <f t="shared" si="1"/>
        <v>0</v>
      </c>
      <c r="H57" s="282">
        <v>7100</v>
      </c>
    </row>
    <row r="58" spans="1:8" x14ac:dyDescent="0.25">
      <c r="A58" s="281" t="s">
        <v>486</v>
      </c>
      <c r="B58" s="266">
        <v>0</v>
      </c>
      <c r="C58" s="266">
        <v>0</v>
      </c>
      <c r="D58" s="266">
        <f t="shared" si="0"/>
        <v>0</v>
      </c>
      <c r="E58" s="266">
        <v>0</v>
      </c>
      <c r="F58" s="266">
        <v>0</v>
      </c>
      <c r="G58" s="266">
        <f t="shared" si="1"/>
        <v>0</v>
      </c>
      <c r="H58" s="282">
        <v>7200</v>
      </c>
    </row>
    <row r="59" spans="1:8" x14ac:dyDescent="0.25">
      <c r="A59" s="281" t="s">
        <v>487</v>
      </c>
      <c r="B59" s="266">
        <v>0</v>
      </c>
      <c r="C59" s="266">
        <v>0</v>
      </c>
      <c r="D59" s="266">
        <f t="shared" si="0"/>
        <v>0</v>
      </c>
      <c r="E59" s="266">
        <v>0</v>
      </c>
      <c r="F59" s="266">
        <v>0</v>
      </c>
      <c r="G59" s="266">
        <f t="shared" si="1"/>
        <v>0</v>
      </c>
      <c r="H59" s="282">
        <v>7300</v>
      </c>
    </row>
    <row r="60" spans="1:8" x14ac:dyDescent="0.25">
      <c r="A60" s="281" t="s">
        <v>488</v>
      </c>
      <c r="B60" s="266">
        <v>0</v>
      </c>
      <c r="C60" s="266">
        <v>0</v>
      </c>
      <c r="D60" s="266">
        <f t="shared" si="0"/>
        <v>0</v>
      </c>
      <c r="E60" s="266">
        <v>0</v>
      </c>
      <c r="F60" s="266">
        <v>0</v>
      </c>
      <c r="G60" s="266">
        <f t="shared" si="1"/>
        <v>0</v>
      </c>
      <c r="H60" s="282">
        <v>7400</v>
      </c>
    </row>
    <row r="61" spans="1:8" x14ac:dyDescent="0.25">
      <c r="A61" s="281" t="s">
        <v>489</v>
      </c>
      <c r="B61" s="266">
        <v>0</v>
      </c>
      <c r="C61" s="266">
        <v>0</v>
      </c>
      <c r="D61" s="266">
        <f t="shared" si="0"/>
        <v>0</v>
      </c>
      <c r="E61" s="266">
        <v>0</v>
      </c>
      <c r="F61" s="266">
        <v>0</v>
      </c>
      <c r="G61" s="266">
        <f t="shared" si="1"/>
        <v>0</v>
      </c>
      <c r="H61" s="282">
        <v>7500</v>
      </c>
    </row>
    <row r="62" spans="1:8" x14ac:dyDescent="0.25">
      <c r="A62" s="281" t="s">
        <v>490</v>
      </c>
      <c r="B62" s="266">
        <v>0</v>
      </c>
      <c r="C62" s="266">
        <v>0</v>
      </c>
      <c r="D62" s="266">
        <f t="shared" si="0"/>
        <v>0</v>
      </c>
      <c r="E62" s="266">
        <v>0</v>
      </c>
      <c r="F62" s="266">
        <v>0</v>
      </c>
      <c r="G62" s="266">
        <f t="shared" si="1"/>
        <v>0</v>
      </c>
      <c r="H62" s="282">
        <v>7600</v>
      </c>
    </row>
    <row r="63" spans="1:8" x14ac:dyDescent="0.25">
      <c r="A63" s="281" t="s">
        <v>491</v>
      </c>
      <c r="B63" s="266">
        <v>0</v>
      </c>
      <c r="C63" s="266">
        <v>0</v>
      </c>
      <c r="D63" s="266">
        <f t="shared" si="0"/>
        <v>0</v>
      </c>
      <c r="E63" s="266">
        <v>0</v>
      </c>
      <c r="F63" s="266">
        <v>0</v>
      </c>
      <c r="G63" s="266">
        <f t="shared" si="1"/>
        <v>0</v>
      </c>
      <c r="H63" s="282">
        <v>7900</v>
      </c>
    </row>
    <row r="64" spans="1:8" x14ac:dyDescent="0.25">
      <c r="A64" s="279" t="s">
        <v>136</v>
      </c>
      <c r="B64" s="283">
        <f>SUM(B65:B67)</f>
        <v>0</v>
      </c>
      <c r="C64" s="283">
        <f>SUM(C65:C67)</f>
        <v>264000</v>
      </c>
      <c r="D64" s="283">
        <f t="shared" si="0"/>
        <v>264000</v>
      </c>
      <c r="E64" s="283">
        <f>SUM(E65:E67)</f>
        <v>235529</v>
      </c>
      <c r="F64" s="283">
        <f>SUM(F65:F67)</f>
        <v>235529</v>
      </c>
      <c r="G64" s="283">
        <f t="shared" si="1"/>
        <v>28471</v>
      </c>
      <c r="H64" s="284">
        <v>0</v>
      </c>
    </row>
    <row r="65" spans="1:8" x14ac:dyDescent="0.25">
      <c r="A65" s="281" t="s">
        <v>137</v>
      </c>
      <c r="B65" s="266">
        <v>0</v>
      </c>
      <c r="C65" s="266">
        <v>0</v>
      </c>
      <c r="D65" s="266">
        <f t="shared" si="0"/>
        <v>0</v>
      </c>
      <c r="E65" s="266">
        <v>0</v>
      </c>
      <c r="F65" s="266">
        <v>0</v>
      </c>
      <c r="G65" s="266">
        <f t="shared" si="1"/>
        <v>0</v>
      </c>
      <c r="H65" s="282">
        <v>8100</v>
      </c>
    </row>
    <row r="66" spans="1:8" x14ac:dyDescent="0.25">
      <c r="A66" s="281" t="s">
        <v>138</v>
      </c>
      <c r="B66" s="266">
        <v>0</v>
      </c>
      <c r="C66" s="266">
        <v>0</v>
      </c>
      <c r="D66" s="266">
        <f t="shared" si="0"/>
        <v>0</v>
      </c>
      <c r="E66" s="266">
        <v>0</v>
      </c>
      <c r="F66" s="266">
        <v>0</v>
      </c>
      <c r="G66" s="266">
        <f t="shared" si="1"/>
        <v>0</v>
      </c>
      <c r="H66" s="282">
        <v>8300</v>
      </c>
    </row>
    <row r="67" spans="1:8" x14ac:dyDescent="0.25">
      <c r="A67" s="281" t="s">
        <v>139</v>
      </c>
      <c r="B67" s="266">
        <v>0</v>
      </c>
      <c r="C67" s="266">
        <v>264000</v>
      </c>
      <c r="D67" s="266">
        <f t="shared" si="0"/>
        <v>264000</v>
      </c>
      <c r="E67" s="266">
        <v>235529</v>
      </c>
      <c r="F67" s="266">
        <v>235529</v>
      </c>
      <c r="G67" s="266">
        <f t="shared" si="1"/>
        <v>28471</v>
      </c>
      <c r="H67" s="282">
        <v>8500</v>
      </c>
    </row>
    <row r="68" spans="1:8" x14ac:dyDescent="0.25">
      <c r="A68" s="279" t="s">
        <v>492</v>
      </c>
      <c r="B68" s="283">
        <f>SUM(B69:B75)</f>
        <v>0</v>
      </c>
      <c r="C68" s="283">
        <f>SUM(C69:C75)</f>
        <v>0</v>
      </c>
      <c r="D68" s="283">
        <f t="shared" si="0"/>
        <v>0</v>
      </c>
      <c r="E68" s="283">
        <f>SUM(E69:E75)</f>
        <v>0</v>
      </c>
      <c r="F68" s="283">
        <f>SUM(F69:F75)</f>
        <v>0</v>
      </c>
      <c r="G68" s="283">
        <f t="shared" si="1"/>
        <v>0</v>
      </c>
      <c r="H68" s="284">
        <v>0</v>
      </c>
    </row>
    <row r="69" spans="1:8" x14ac:dyDescent="0.25">
      <c r="A69" s="281" t="s">
        <v>493</v>
      </c>
      <c r="B69" s="266">
        <v>0</v>
      </c>
      <c r="C69" s="266">
        <v>0</v>
      </c>
      <c r="D69" s="266">
        <f t="shared" ref="D69:D75" si="2">B69+C69</f>
        <v>0</v>
      </c>
      <c r="E69" s="266">
        <v>0</v>
      </c>
      <c r="F69" s="266">
        <v>0</v>
      </c>
      <c r="G69" s="266">
        <f t="shared" ref="G69:G75" si="3">D69-E69</f>
        <v>0</v>
      </c>
      <c r="H69" s="282">
        <v>9100</v>
      </c>
    </row>
    <row r="70" spans="1:8" x14ac:dyDescent="0.25">
      <c r="A70" s="281" t="s">
        <v>141</v>
      </c>
      <c r="B70" s="266">
        <v>0</v>
      </c>
      <c r="C70" s="266">
        <v>0</v>
      </c>
      <c r="D70" s="266">
        <f t="shared" si="2"/>
        <v>0</v>
      </c>
      <c r="E70" s="266">
        <v>0</v>
      </c>
      <c r="F70" s="266">
        <v>0</v>
      </c>
      <c r="G70" s="266">
        <f t="shared" si="3"/>
        <v>0</v>
      </c>
      <c r="H70" s="282">
        <v>9200</v>
      </c>
    </row>
    <row r="71" spans="1:8" x14ac:dyDescent="0.25">
      <c r="A71" s="281" t="s">
        <v>142</v>
      </c>
      <c r="B71" s="266">
        <v>0</v>
      </c>
      <c r="C71" s="266">
        <v>0</v>
      </c>
      <c r="D71" s="266">
        <f t="shared" si="2"/>
        <v>0</v>
      </c>
      <c r="E71" s="266">
        <v>0</v>
      </c>
      <c r="F71" s="266">
        <v>0</v>
      </c>
      <c r="G71" s="266">
        <f t="shared" si="3"/>
        <v>0</v>
      </c>
      <c r="H71" s="282">
        <v>9300</v>
      </c>
    </row>
    <row r="72" spans="1:8" x14ac:dyDescent="0.25">
      <c r="A72" s="281" t="s">
        <v>143</v>
      </c>
      <c r="B72" s="266">
        <v>0</v>
      </c>
      <c r="C72" s="266">
        <v>0</v>
      </c>
      <c r="D72" s="266">
        <f t="shared" si="2"/>
        <v>0</v>
      </c>
      <c r="E72" s="266">
        <v>0</v>
      </c>
      <c r="F72" s="266">
        <v>0</v>
      </c>
      <c r="G72" s="266">
        <f t="shared" si="3"/>
        <v>0</v>
      </c>
      <c r="H72" s="282">
        <v>9400</v>
      </c>
    </row>
    <row r="73" spans="1:8" x14ac:dyDescent="0.25">
      <c r="A73" s="281" t="s">
        <v>144</v>
      </c>
      <c r="B73" s="266">
        <v>0</v>
      </c>
      <c r="C73" s="266">
        <v>0</v>
      </c>
      <c r="D73" s="266">
        <f t="shared" si="2"/>
        <v>0</v>
      </c>
      <c r="E73" s="266">
        <v>0</v>
      </c>
      <c r="F73" s="266">
        <v>0</v>
      </c>
      <c r="G73" s="266">
        <f t="shared" si="3"/>
        <v>0</v>
      </c>
      <c r="H73" s="282">
        <v>9500</v>
      </c>
    </row>
    <row r="74" spans="1:8" x14ac:dyDescent="0.25">
      <c r="A74" s="281" t="s">
        <v>145</v>
      </c>
      <c r="B74" s="266">
        <v>0</v>
      </c>
      <c r="C74" s="266">
        <v>0</v>
      </c>
      <c r="D74" s="266">
        <f t="shared" si="2"/>
        <v>0</v>
      </c>
      <c r="E74" s="266">
        <v>0</v>
      </c>
      <c r="F74" s="266">
        <v>0</v>
      </c>
      <c r="G74" s="266">
        <f t="shared" si="3"/>
        <v>0</v>
      </c>
      <c r="H74" s="282">
        <v>9600</v>
      </c>
    </row>
    <row r="75" spans="1:8" x14ac:dyDescent="0.25">
      <c r="A75" s="286" t="s">
        <v>494</v>
      </c>
      <c r="B75" s="276">
        <v>0</v>
      </c>
      <c r="C75" s="276">
        <v>0</v>
      </c>
      <c r="D75" s="276">
        <f t="shared" si="2"/>
        <v>0</v>
      </c>
      <c r="E75" s="276">
        <v>0</v>
      </c>
      <c r="F75" s="276">
        <v>0</v>
      </c>
      <c r="G75" s="276">
        <f t="shared" si="3"/>
        <v>0</v>
      </c>
      <c r="H75" s="282">
        <v>9900</v>
      </c>
    </row>
    <row r="76" spans="1:8" x14ac:dyDescent="0.25">
      <c r="A76" s="277" t="s">
        <v>429</v>
      </c>
      <c r="B76" s="278">
        <f t="shared" ref="B76:G76" si="4">SUM(B4+B12+B22+B32+B42+B52+B56+B64+B68)</f>
        <v>279139308.19</v>
      </c>
      <c r="C76" s="278">
        <f t="shared" si="4"/>
        <v>85207951.409999996</v>
      </c>
      <c r="D76" s="278">
        <f t="shared" si="4"/>
        <v>364347259.60000002</v>
      </c>
      <c r="E76" s="278">
        <f t="shared" si="4"/>
        <v>306568825.31999999</v>
      </c>
      <c r="F76" s="278">
        <f t="shared" si="4"/>
        <v>291564441.43000001</v>
      </c>
      <c r="G76" s="278">
        <f t="shared" si="4"/>
        <v>57778434.280000016</v>
      </c>
    </row>
    <row r="78" spans="1:8" x14ac:dyDescent="0.25">
      <c r="A78" s="255" t="s">
        <v>442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showGridLines="0" topLeftCell="A19" zoomScale="82" workbookViewId="0">
      <selection activeCell="F37" sqref="F37"/>
    </sheetView>
  </sheetViews>
  <sheetFormatPr baseColWidth="10" defaultColWidth="9.42578125" defaultRowHeight="15" x14ac:dyDescent="0.25"/>
  <cols>
    <col min="1" max="1" width="61.42578125" style="255" customWidth="1"/>
    <col min="2" max="7" width="14.140625" style="255" customWidth="1"/>
    <col min="8" max="16384" width="9.42578125" style="255"/>
  </cols>
  <sheetData>
    <row r="1" spans="1:7" ht="66" customHeight="1" x14ac:dyDescent="0.25">
      <c r="A1" s="495" t="s">
        <v>713</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87" t="s">
        <v>495</v>
      </c>
      <c r="B5" s="283">
        <f t="shared" ref="B5:G5" si="0">SUM(B6:B13)</f>
        <v>170299983.14999998</v>
      </c>
      <c r="C5" s="283">
        <f t="shared" si="0"/>
        <v>23426300.109999999</v>
      </c>
      <c r="D5" s="283">
        <f t="shared" si="0"/>
        <v>193726283.26000002</v>
      </c>
      <c r="E5" s="283">
        <f t="shared" si="0"/>
        <v>178222763.62</v>
      </c>
      <c r="F5" s="283">
        <f t="shared" si="0"/>
        <v>165262229.5</v>
      </c>
      <c r="G5" s="283">
        <f t="shared" si="0"/>
        <v>15503519.639999993</v>
      </c>
    </row>
    <row r="6" spans="1:7" x14ac:dyDescent="0.25">
      <c r="A6" s="288" t="s">
        <v>496</v>
      </c>
      <c r="B6" s="266">
        <v>27315565</v>
      </c>
      <c r="C6" s="266">
        <v>25121525.030000001</v>
      </c>
      <c r="D6" s="266">
        <f>B6+C6</f>
        <v>52437090.030000001</v>
      </c>
      <c r="E6" s="266">
        <v>50258124.579999998</v>
      </c>
      <c r="F6" s="266">
        <v>37899509.390000001</v>
      </c>
      <c r="G6" s="266">
        <f>D6-E6</f>
        <v>2178965.450000003</v>
      </c>
    </row>
    <row r="7" spans="1:7" x14ac:dyDescent="0.25">
      <c r="A7" s="288" t="s">
        <v>497</v>
      </c>
      <c r="B7" s="266">
        <v>526484.4</v>
      </c>
      <c r="C7" s="266">
        <v>0</v>
      </c>
      <c r="D7" s="266">
        <f t="shared" ref="D7:D13" si="1">B7+C7</f>
        <v>526484.4</v>
      </c>
      <c r="E7" s="266">
        <v>500592.68</v>
      </c>
      <c r="F7" s="266">
        <v>498283.22</v>
      </c>
      <c r="G7" s="266">
        <f t="shared" ref="G7:G13" si="2">D7-E7</f>
        <v>25891.72000000003</v>
      </c>
    </row>
    <row r="8" spans="1:7" x14ac:dyDescent="0.25">
      <c r="A8" s="288" t="s">
        <v>498</v>
      </c>
      <c r="B8" s="266">
        <v>23534035.890000001</v>
      </c>
      <c r="C8" s="266">
        <v>437095.54</v>
      </c>
      <c r="D8" s="266">
        <f t="shared" si="1"/>
        <v>23971131.43</v>
      </c>
      <c r="E8" s="266">
        <v>17800191.870000001</v>
      </c>
      <c r="F8" s="266">
        <v>17741967.27</v>
      </c>
      <c r="G8" s="266">
        <f t="shared" si="2"/>
        <v>6170939.5599999987</v>
      </c>
    </row>
    <row r="9" spans="1:7" x14ac:dyDescent="0.25">
      <c r="A9" s="288" t="s">
        <v>499</v>
      </c>
      <c r="B9" s="266">
        <v>0</v>
      </c>
      <c r="C9" s="266">
        <v>0</v>
      </c>
      <c r="D9" s="266">
        <f t="shared" si="1"/>
        <v>0</v>
      </c>
      <c r="E9" s="266">
        <v>0</v>
      </c>
      <c r="F9" s="266">
        <v>0</v>
      </c>
      <c r="G9" s="266">
        <f t="shared" si="2"/>
        <v>0</v>
      </c>
    </row>
    <row r="10" spans="1:7" x14ac:dyDescent="0.25">
      <c r="A10" s="288" t="s">
        <v>500</v>
      </c>
      <c r="B10" s="266">
        <v>5686301.6699999999</v>
      </c>
      <c r="C10" s="266">
        <v>-187000</v>
      </c>
      <c r="D10" s="266">
        <f t="shared" si="1"/>
        <v>5499301.6699999999</v>
      </c>
      <c r="E10" s="266">
        <v>5027367.3</v>
      </c>
      <c r="F10" s="266">
        <v>5001125.84</v>
      </c>
      <c r="G10" s="266">
        <f t="shared" si="2"/>
        <v>471934.37000000011</v>
      </c>
    </row>
    <row r="11" spans="1:7" x14ac:dyDescent="0.25">
      <c r="A11" s="288" t="s">
        <v>501</v>
      </c>
      <c r="B11" s="266">
        <v>0</v>
      </c>
      <c r="C11" s="266">
        <v>0</v>
      </c>
      <c r="D11" s="266">
        <f t="shared" si="1"/>
        <v>0</v>
      </c>
      <c r="E11" s="266">
        <v>0</v>
      </c>
      <c r="F11" s="266">
        <v>0</v>
      </c>
      <c r="G11" s="266">
        <f t="shared" si="2"/>
        <v>0</v>
      </c>
    </row>
    <row r="12" spans="1:7" x14ac:dyDescent="0.25">
      <c r="A12" s="288" t="s">
        <v>502</v>
      </c>
      <c r="B12" s="266">
        <v>71475352.390000001</v>
      </c>
      <c r="C12" s="266">
        <v>2075212.75</v>
      </c>
      <c r="D12" s="266">
        <f t="shared" si="1"/>
        <v>73550565.140000001</v>
      </c>
      <c r="E12" s="266">
        <v>70313992.040000007</v>
      </c>
      <c r="F12" s="266">
        <v>69961508.709999993</v>
      </c>
      <c r="G12" s="266">
        <f t="shared" si="2"/>
        <v>3236573.099999994</v>
      </c>
    </row>
    <row r="13" spans="1:7" x14ac:dyDescent="0.25">
      <c r="A13" s="288" t="s">
        <v>470</v>
      </c>
      <c r="B13" s="266">
        <v>41762243.799999997</v>
      </c>
      <c r="C13" s="266">
        <v>-4020533.21</v>
      </c>
      <c r="D13" s="266">
        <f t="shared" si="1"/>
        <v>37741710.589999996</v>
      </c>
      <c r="E13" s="266">
        <v>34322495.149999999</v>
      </c>
      <c r="F13" s="266">
        <v>34159835.07</v>
      </c>
      <c r="G13" s="266">
        <f t="shared" si="2"/>
        <v>3419215.4399999976</v>
      </c>
    </row>
    <row r="14" spans="1:7" x14ac:dyDescent="0.25">
      <c r="A14" s="288"/>
      <c r="B14" s="266"/>
      <c r="C14" s="266"/>
      <c r="D14" s="266"/>
      <c r="E14" s="266"/>
      <c r="F14" s="266"/>
      <c r="G14" s="266"/>
    </row>
    <row r="15" spans="1:7" x14ac:dyDescent="0.25">
      <c r="A15" s="287" t="s">
        <v>503</v>
      </c>
      <c r="B15" s="283">
        <f t="shared" ref="B15:G15" si="3">SUM(B16:B22)</f>
        <v>97528258.579999983</v>
      </c>
      <c r="C15" s="283">
        <f t="shared" si="3"/>
        <v>58965031</v>
      </c>
      <c r="D15" s="283">
        <f t="shared" si="3"/>
        <v>156493289.58000001</v>
      </c>
      <c r="E15" s="283">
        <f t="shared" si="3"/>
        <v>118207900.97</v>
      </c>
      <c r="F15" s="283">
        <f t="shared" si="3"/>
        <v>116187246.61999997</v>
      </c>
      <c r="G15" s="283">
        <f t="shared" si="3"/>
        <v>38285388.609999999</v>
      </c>
    </row>
    <row r="16" spans="1:7" x14ac:dyDescent="0.25">
      <c r="A16" s="288" t="s">
        <v>504</v>
      </c>
      <c r="B16" s="266">
        <v>7882966.8399999999</v>
      </c>
      <c r="C16" s="266">
        <v>1255217.99</v>
      </c>
      <c r="D16" s="266">
        <f>B16+C16</f>
        <v>9138184.8300000001</v>
      </c>
      <c r="E16" s="266">
        <v>8430734.8699999992</v>
      </c>
      <c r="F16" s="266">
        <v>8423906.3200000003</v>
      </c>
      <c r="G16" s="266">
        <f t="shared" ref="G16:G22" si="4">D16-E16</f>
        <v>707449.96000000089</v>
      </c>
    </row>
    <row r="17" spans="1:7" x14ac:dyDescent="0.25">
      <c r="A17" s="288" t="s">
        <v>505</v>
      </c>
      <c r="B17" s="266">
        <v>60627863.740000002</v>
      </c>
      <c r="C17" s="266">
        <v>56320084.539999999</v>
      </c>
      <c r="D17" s="266">
        <f t="shared" ref="D17:D22" si="5">B17+C17</f>
        <v>116947948.28</v>
      </c>
      <c r="E17" s="266">
        <v>81177202.280000001</v>
      </c>
      <c r="F17" s="266">
        <v>79184705.030000001</v>
      </c>
      <c r="G17" s="266">
        <f t="shared" si="4"/>
        <v>35770746</v>
      </c>
    </row>
    <row r="18" spans="1:7" ht="9.9499999999999993" customHeight="1" x14ac:dyDescent="0.25">
      <c r="A18" s="288" t="s">
        <v>506</v>
      </c>
      <c r="B18" s="266">
        <v>0</v>
      </c>
      <c r="C18" s="266">
        <v>0</v>
      </c>
      <c r="D18" s="266">
        <f t="shared" si="5"/>
        <v>0</v>
      </c>
      <c r="E18" s="266">
        <v>0</v>
      </c>
      <c r="F18" s="266">
        <v>0</v>
      </c>
      <c r="G18" s="266">
        <f t="shared" si="4"/>
        <v>0</v>
      </c>
    </row>
    <row r="19" spans="1:7" x14ac:dyDescent="0.25">
      <c r="A19" s="288" t="s">
        <v>507</v>
      </c>
      <c r="B19" s="266">
        <v>10480736.630000001</v>
      </c>
      <c r="C19" s="266">
        <v>626500</v>
      </c>
      <c r="D19" s="266">
        <f t="shared" si="5"/>
        <v>11107236.630000001</v>
      </c>
      <c r="E19" s="266">
        <v>11107236.630000001</v>
      </c>
      <c r="F19" s="266">
        <v>11107236.630000001</v>
      </c>
      <c r="G19" s="266">
        <f t="shared" si="4"/>
        <v>0</v>
      </c>
    </row>
    <row r="20" spans="1:7" x14ac:dyDescent="0.25">
      <c r="A20" s="288" t="s">
        <v>508</v>
      </c>
      <c r="B20" s="266">
        <v>5613011.5</v>
      </c>
      <c r="C20" s="266">
        <v>-395000</v>
      </c>
      <c r="D20" s="266">
        <f t="shared" si="5"/>
        <v>5218011.5</v>
      </c>
      <c r="E20" s="266">
        <v>3913585.56</v>
      </c>
      <c r="F20" s="266">
        <v>3906331.82</v>
      </c>
      <c r="G20" s="266">
        <f t="shared" si="4"/>
        <v>1304425.94</v>
      </c>
    </row>
    <row r="21" spans="1:7" x14ac:dyDescent="0.25">
      <c r="A21" s="288" t="s">
        <v>509</v>
      </c>
      <c r="B21" s="266">
        <v>11331726.880000001</v>
      </c>
      <c r="C21" s="266">
        <v>1723728.47</v>
      </c>
      <c r="D21" s="266">
        <f t="shared" si="5"/>
        <v>13055455.350000001</v>
      </c>
      <c r="E21" s="266">
        <v>12662668.6</v>
      </c>
      <c r="F21" s="266">
        <v>12652010.25</v>
      </c>
      <c r="G21" s="266">
        <f t="shared" si="4"/>
        <v>392786.75000000186</v>
      </c>
    </row>
    <row r="22" spans="1:7" x14ac:dyDescent="0.25">
      <c r="A22" s="288" t="s">
        <v>510</v>
      </c>
      <c r="B22" s="266">
        <v>1591952.99</v>
      </c>
      <c r="C22" s="266">
        <v>-565500</v>
      </c>
      <c r="D22" s="266">
        <f t="shared" si="5"/>
        <v>1026452.99</v>
      </c>
      <c r="E22" s="266">
        <v>916473.03</v>
      </c>
      <c r="F22" s="266">
        <v>913056.57</v>
      </c>
      <c r="G22" s="266">
        <f t="shared" si="4"/>
        <v>109979.95999999996</v>
      </c>
    </row>
    <row r="23" spans="1:7" x14ac:dyDescent="0.25">
      <c r="A23" s="288"/>
      <c r="B23" s="266"/>
      <c r="C23" s="266"/>
      <c r="D23" s="266"/>
      <c r="E23" s="266"/>
      <c r="F23" s="266"/>
      <c r="G23" s="266"/>
    </row>
    <row r="24" spans="1:7" x14ac:dyDescent="0.25">
      <c r="A24" s="287" t="s">
        <v>511</v>
      </c>
      <c r="B24" s="283">
        <f t="shared" ref="B24:G24" si="6">SUM(B25:B33)</f>
        <v>11311066.460000001</v>
      </c>
      <c r="C24" s="283">
        <f t="shared" si="6"/>
        <v>2816620.3</v>
      </c>
      <c r="D24" s="283">
        <f t="shared" si="6"/>
        <v>14127686.760000002</v>
      </c>
      <c r="E24" s="283">
        <f t="shared" si="6"/>
        <v>10138160.73</v>
      </c>
      <c r="F24" s="283">
        <f t="shared" si="6"/>
        <v>10114965.309999999</v>
      </c>
      <c r="G24" s="283">
        <f t="shared" si="6"/>
        <v>3989526.0300000003</v>
      </c>
    </row>
    <row r="25" spans="1:7" x14ac:dyDescent="0.25">
      <c r="A25" s="288" t="s">
        <v>512</v>
      </c>
      <c r="B25" s="266">
        <v>5147544.6900000004</v>
      </c>
      <c r="C25" s="266">
        <v>-543204.69999999995</v>
      </c>
      <c r="D25" s="266">
        <f>B25+C25</f>
        <v>4604339.99</v>
      </c>
      <c r="E25" s="266">
        <v>2141099.75</v>
      </c>
      <c r="F25" s="266">
        <v>2129679.2999999998</v>
      </c>
      <c r="G25" s="266">
        <f t="shared" ref="G25:G33" si="7">D25-E25</f>
        <v>2463240.2400000002</v>
      </c>
    </row>
    <row r="26" spans="1:7" x14ac:dyDescent="0.25">
      <c r="A26" s="288" t="s">
        <v>513</v>
      </c>
      <c r="B26" s="266">
        <v>0</v>
      </c>
      <c r="C26" s="266">
        <v>2259825</v>
      </c>
      <c r="D26" s="266">
        <f t="shared" ref="D26:D33" si="8">B26+C26</f>
        <v>2259825</v>
      </c>
      <c r="E26" s="266">
        <v>2256180</v>
      </c>
      <c r="F26" s="266">
        <v>2256180</v>
      </c>
      <c r="G26" s="266">
        <f t="shared" si="7"/>
        <v>3645</v>
      </c>
    </row>
    <row r="27" spans="1:7" ht="9.9499999999999993" customHeight="1" x14ac:dyDescent="0.25">
      <c r="A27" s="288" t="s">
        <v>514</v>
      </c>
      <c r="B27" s="266">
        <v>0</v>
      </c>
      <c r="C27" s="266">
        <v>0</v>
      </c>
      <c r="D27" s="266">
        <f t="shared" si="8"/>
        <v>0</v>
      </c>
      <c r="E27" s="266">
        <v>0</v>
      </c>
      <c r="F27" s="266">
        <v>0</v>
      </c>
      <c r="G27" s="266">
        <f t="shared" si="7"/>
        <v>0</v>
      </c>
    </row>
    <row r="28" spans="1:7" x14ac:dyDescent="0.25">
      <c r="A28" s="288" t="s">
        <v>515</v>
      </c>
      <c r="B28" s="266">
        <v>0</v>
      </c>
      <c r="C28" s="266">
        <v>0</v>
      </c>
      <c r="D28" s="266">
        <f t="shared" si="8"/>
        <v>0</v>
      </c>
      <c r="E28" s="266">
        <v>0</v>
      </c>
      <c r="F28" s="266">
        <v>0</v>
      </c>
      <c r="G28" s="266">
        <f t="shared" si="7"/>
        <v>0</v>
      </c>
    </row>
    <row r="29" spans="1:7" x14ac:dyDescent="0.25">
      <c r="A29" s="288" t="s">
        <v>516</v>
      </c>
      <c r="B29" s="266">
        <v>0</v>
      </c>
      <c r="C29" s="266">
        <v>0</v>
      </c>
      <c r="D29" s="266">
        <f t="shared" si="8"/>
        <v>0</v>
      </c>
      <c r="E29" s="266">
        <v>0</v>
      </c>
      <c r="F29" s="266">
        <v>0</v>
      </c>
      <c r="G29" s="266">
        <f t="shared" si="7"/>
        <v>0</v>
      </c>
    </row>
    <row r="30" spans="1:7" x14ac:dyDescent="0.25">
      <c r="A30" s="288" t="s">
        <v>517</v>
      </c>
      <c r="B30" s="266">
        <v>2594352.13</v>
      </c>
      <c r="C30" s="266">
        <v>-400000</v>
      </c>
      <c r="D30" s="266">
        <f t="shared" si="8"/>
        <v>2194352.13</v>
      </c>
      <c r="E30" s="266">
        <v>1729254.51</v>
      </c>
      <c r="F30" s="266">
        <v>1723838.05</v>
      </c>
      <c r="G30" s="266">
        <f t="shared" si="7"/>
        <v>465097.61999999988</v>
      </c>
    </row>
    <row r="31" spans="1:7" x14ac:dyDescent="0.25">
      <c r="A31" s="288" t="s">
        <v>518</v>
      </c>
      <c r="B31" s="266">
        <v>2122000</v>
      </c>
      <c r="C31" s="266">
        <v>880000</v>
      </c>
      <c r="D31" s="266">
        <f t="shared" si="8"/>
        <v>3002000</v>
      </c>
      <c r="E31" s="266">
        <v>2723124.5</v>
      </c>
      <c r="F31" s="266">
        <v>2723124.5</v>
      </c>
      <c r="G31" s="266">
        <f t="shared" si="7"/>
        <v>278875.5</v>
      </c>
    </row>
    <row r="32" spans="1:7" x14ac:dyDescent="0.25">
      <c r="A32" s="288" t="s">
        <v>519</v>
      </c>
      <c r="B32" s="266">
        <v>1447169.64</v>
      </c>
      <c r="C32" s="266">
        <v>620000</v>
      </c>
      <c r="D32" s="266">
        <f t="shared" si="8"/>
        <v>2067169.64</v>
      </c>
      <c r="E32" s="266">
        <v>1288501.97</v>
      </c>
      <c r="F32" s="266">
        <v>1282143.46</v>
      </c>
      <c r="G32" s="266">
        <f t="shared" si="7"/>
        <v>778667.66999999993</v>
      </c>
    </row>
    <row r="33" spans="1:7" x14ac:dyDescent="0.25">
      <c r="A33" s="288" t="s">
        <v>520</v>
      </c>
      <c r="B33" s="266">
        <v>0</v>
      </c>
      <c r="C33" s="266">
        <v>0</v>
      </c>
      <c r="D33" s="266">
        <f t="shared" si="8"/>
        <v>0</v>
      </c>
      <c r="E33" s="266">
        <v>0</v>
      </c>
      <c r="F33" s="266">
        <v>0</v>
      </c>
      <c r="G33" s="266">
        <f t="shared" si="7"/>
        <v>0</v>
      </c>
    </row>
    <row r="34" spans="1:7" x14ac:dyDescent="0.25">
      <c r="A34" s="288"/>
      <c r="B34" s="266"/>
      <c r="C34" s="266"/>
      <c r="D34" s="266"/>
      <c r="E34" s="266"/>
      <c r="F34" s="266"/>
      <c r="G34" s="266"/>
    </row>
    <row r="35" spans="1:7" x14ac:dyDescent="0.25">
      <c r="A35" s="287" t="s">
        <v>521</v>
      </c>
      <c r="B35" s="283">
        <f t="shared" ref="B35:G35" si="9">SUM(B36:B39)</f>
        <v>0</v>
      </c>
      <c r="C35" s="283">
        <f t="shared" si="9"/>
        <v>0</v>
      </c>
      <c r="D35" s="283">
        <f t="shared" si="9"/>
        <v>0</v>
      </c>
      <c r="E35" s="283">
        <f t="shared" si="9"/>
        <v>0</v>
      </c>
      <c r="F35" s="283">
        <f t="shared" si="9"/>
        <v>0</v>
      </c>
      <c r="G35" s="283">
        <f t="shared" si="9"/>
        <v>0</v>
      </c>
    </row>
    <row r="36" spans="1:7" x14ac:dyDescent="0.25">
      <c r="A36" s="288" t="s">
        <v>522</v>
      </c>
      <c r="B36" s="266">
        <v>0</v>
      </c>
      <c r="C36" s="266">
        <v>0</v>
      </c>
      <c r="D36" s="266">
        <f>B36+C36</f>
        <v>0</v>
      </c>
      <c r="E36" s="266">
        <v>0</v>
      </c>
      <c r="F36" s="266">
        <v>0</v>
      </c>
      <c r="G36" s="266">
        <f t="shared" ref="G36:G39" si="10">D36-E36</f>
        <v>0</v>
      </c>
    </row>
    <row r="37" spans="1:7" ht="11.25" customHeight="1" x14ac:dyDescent="0.25">
      <c r="A37" s="288" t="s">
        <v>523</v>
      </c>
      <c r="B37" s="266">
        <v>0</v>
      </c>
      <c r="C37" s="266">
        <v>0</v>
      </c>
      <c r="D37" s="266">
        <f t="shared" ref="D37:D39" si="11">B37+C37</f>
        <v>0</v>
      </c>
      <c r="E37" s="266">
        <v>0</v>
      </c>
      <c r="F37" s="266">
        <v>0</v>
      </c>
      <c r="G37" s="266">
        <f t="shared" si="10"/>
        <v>0</v>
      </c>
    </row>
    <row r="38" spans="1:7" ht="14.1" customHeight="1" x14ac:dyDescent="0.25">
      <c r="A38" s="288" t="s">
        <v>524</v>
      </c>
      <c r="B38" s="266">
        <v>0</v>
      </c>
      <c r="C38" s="266">
        <v>0</v>
      </c>
      <c r="D38" s="266">
        <f t="shared" si="11"/>
        <v>0</v>
      </c>
      <c r="E38" s="266">
        <v>0</v>
      </c>
      <c r="F38" s="266">
        <v>0</v>
      </c>
      <c r="G38" s="266">
        <f t="shared" si="10"/>
        <v>0</v>
      </c>
    </row>
    <row r="39" spans="1:7" x14ac:dyDescent="0.25">
      <c r="A39" s="288" t="s">
        <v>525</v>
      </c>
      <c r="B39" s="266">
        <v>0</v>
      </c>
      <c r="C39" s="266">
        <v>0</v>
      </c>
      <c r="D39" s="266">
        <f t="shared" si="11"/>
        <v>0</v>
      </c>
      <c r="E39" s="266">
        <v>0</v>
      </c>
      <c r="F39" s="266">
        <v>0</v>
      </c>
      <c r="G39" s="266">
        <f t="shared" si="10"/>
        <v>0</v>
      </c>
    </row>
    <row r="40" spans="1:7" x14ac:dyDescent="0.25">
      <c r="A40" s="288"/>
      <c r="B40" s="266"/>
      <c r="C40" s="266"/>
      <c r="D40" s="266"/>
      <c r="E40" s="266"/>
      <c r="F40" s="266"/>
      <c r="G40" s="266"/>
    </row>
    <row r="41" spans="1:7" x14ac:dyDescent="0.25">
      <c r="A41" s="267" t="s">
        <v>429</v>
      </c>
      <c r="B41" s="268">
        <f t="shared" ref="B41:G41" si="12">SUM(B35+B24+B15+B5)</f>
        <v>279139308.18999994</v>
      </c>
      <c r="C41" s="268">
        <f t="shared" si="12"/>
        <v>85207951.409999996</v>
      </c>
      <c r="D41" s="268">
        <f t="shared" si="12"/>
        <v>364347259.60000002</v>
      </c>
      <c r="E41" s="268">
        <f t="shared" si="12"/>
        <v>306568825.31999999</v>
      </c>
      <c r="F41" s="268">
        <f t="shared" si="12"/>
        <v>291564441.42999995</v>
      </c>
      <c r="G41" s="268">
        <f t="shared" si="12"/>
        <v>57778434.279999994</v>
      </c>
    </row>
    <row r="43" spans="1:7" x14ac:dyDescent="0.25">
      <c r="A43" s="255" t="s">
        <v>442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zoomScaleNormal="100" workbookViewId="0">
      <selection activeCell="B14" sqref="B14"/>
    </sheetView>
  </sheetViews>
  <sheetFormatPr baseColWidth="10" defaultColWidth="9.42578125" defaultRowHeight="15" x14ac:dyDescent="0.25"/>
  <cols>
    <col min="1" max="1" width="27.42578125" style="255" customWidth="1"/>
    <col min="2" max="2" width="38.85546875" style="255" customWidth="1"/>
    <col min="3" max="3" width="16.140625" style="255" customWidth="1"/>
    <col min="4" max="4" width="16.85546875" style="255" customWidth="1"/>
    <col min="5" max="16384" width="9.42578125" style="255"/>
  </cols>
  <sheetData>
    <row r="1" spans="1:4" ht="54.6" customHeight="1" x14ac:dyDescent="0.25">
      <c r="A1" s="498" t="s">
        <v>717</v>
      </c>
      <c r="B1" s="499"/>
      <c r="C1" s="499"/>
      <c r="D1" s="500"/>
    </row>
    <row r="2" spans="1:4" ht="24.95" customHeight="1" x14ac:dyDescent="0.25">
      <c r="A2" s="289" t="s">
        <v>526</v>
      </c>
      <c r="B2" s="290" t="s">
        <v>527</v>
      </c>
      <c r="C2" s="290" t="s">
        <v>369</v>
      </c>
      <c r="D2" s="291" t="s">
        <v>232</v>
      </c>
    </row>
    <row r="3" spans="1:4" ht="15" customHeight="1" x14ac:dyDescent="0.25">
      <c r="A3" s="501" t="s">
        <v>528</v>
      </c>
      <c r="B3" s="502"/>
      <c r="C3" s="502"/>
      <c r="D3" s="503"/>
    </row>
    <row r="4" spans="1:4" x14ac:dyDescent="0.25">
      <c r="A4" s="292" t="s">
        <v>529</v>
      </c>
      <c r="B4" s="293"/>
      <c r="C4" s="293"/>
      <c r="D4" s="293">
        <f>+B4-C4</f>
        <v>0</v>
      </c>
    </row>
    <row r="5" spans="1:4" x14ac:dyDescent="0.25">
      <c r="A5" s="292"/>
      <c r="B5" s="293"/>
      <c r="C5" s="293"/>
      <c r="D5" s="293">
        <f t="shared" ref="D5:D10" si="0">+B5-C5</f>
        <v>0</v>
      </c>
    </row>
    <row r="6" spans="1:4" x14ac:dyDescent="0.25">
      <c r="A6" s="294"/>
      <c r="B6" s="295"/>
      <c r="C6" s="293"/>
      <c r="D6" s="293">
        <f t="shared" si="0"/>
        <v>0</v>
      </c>
    </row>
    <row r="7" spans="1:4" x14ac:dyDescent="0.25">
      <c r="A7" s="292"/>
      <c r="B7" s="293"/>
      <c r="C7" s="293"/>
      <c r="D7" s="293">
        <f t="shared" si="0"/>
        <v>0</v>
      </c>
    </row>
    <row r="8" spans="1:4" x14ac:dyDescent="0.25">
      <c r="A8" s="292"/>
      <c r="B8" s="293"/>
      <c r="C8" s="293"/>
      <c r="D8" s="293">
        <f t="shared" si="0"/>
        <v>0</v>
      </c>
    </row>
    <row r="9" spans="1:4" x14ac:dyDescent="0.25">
      <c r="A9" s="292"/>
      <c r="B9" s="296"/>
      <c r="C9" s="293"/>
      <c r="D9" s="293">
        <f t="shared" si="0"/>
        <v>0</v>
      </c>
    </row>
    <row r="10" spans="1:4" x14ac:dyDescent="0.25">
      <c r="A10" s="292"/>
      <c r="B10" s="293"/>
      <c r="C10" s="293"/>
      <c r="D10" s="293">
        <f t="shared" si="0"/>
        <v>0</v>
      </c>
    </row>
    <row r="11" spans="1:4" x14ac:dyDescent="0.25">
      <c r="A11" s="292" t="s">
        <v>530</v>
      </c>
      <c r="B11" s="295">
        <f>SUM(B4:B10)</f>
        <v>0</v>
      </c>
      <c r="C11" s="295">
        <f>SUM(C4:C10)</f>
        <v>0</v>
      </c>
      <c r="D11" s="295">
        <f>SUM(D4:D10)</f>
        <v>0</v>
      </c>
    </row>
    <row r="12" spans="1:4" x14ac:dyDescent="0.25">
      <c r="A12" s="297"/>
      <c r="B12" s="298"/>
      <c r="C12" s="298"/>
      <c r="D12" s="298"/>
    </row>
    <row r="13" spans="1:4" ht="15" customHeight="1" x14ac:dyDescent="0.25">
      <c r="A13" s="504" t="s">
        <v>531</v>
      </c>
      <c r="B13" s="505"/>
      <c r="C13" s="505"/>
      <c r="D13" s="506"/>
    </row>
    <row r="14" spans="1:4" x14ac:dyDescent="0.25">
      <c r="A14" s="292" t="s">
        <v>532</v>
      </c>
      <c r="B14" s="293"/>
      <c r="C14" s="293"/>
      <c r="D14" s="293">
        <f>+B14-C14</f>
        <v>0</v>
      </c>
    </row>
    <row r="15" spans="1:4" x14ac:dyDescent="0.25">
      <c r="A15" s="292"/>
      <c r="B15" s="293"/>
      <c r="C15" s="293"/>
      <c r="D15" s="293">
        <f t="shared" ref="D15:D23" si="1">+B15-C15</f>
        <v>0</v>
      </c>
    </row>
    <row r="16" spans="1:4" x14ac:dyDescent="0.25">
      <c r="A16" s="292"/>
      <c r="B16" s="293"/>
      <c r="C16" s="293"/>
      <c r="D16" s="293">
        <f t="shared" si="1"/>
        <v>0</v>
      </c>
    </row>
    <row r="17" spans="1:4" x14ac:dyDescent="0.25">
      <c r="A17" s="292"/>
      <c r="B17" s="293"/>
      <c r="C17" s="293"/>
      <c r="D17" s="293">
        <f t="shared" si="1"/>
        <v>0</v>
      </c>
    </row>
    <row r="18" spans="1:4" x14ac:dyDescent="0.25">
      <c r="A18" s="294"/>
      <c r="B18" s="295"/>
      <c r="C18" s="293"/>
      <c r="D18" s="293">
        <f t="shared" si="1"/>
        <v>0</v>
      </c>
    </row>
    <row r="19" spans="1:4" x14ac:dyDescent="0.25">
      <c r="A19" s="292"/>
      <c r="B19" s="293"/>
      <c r="C19" s="293"/>
      <c r="D19" s="293">
        <f t="shared" si="1"/>
        <v>0</v>
      </c>
    </row>
    <row r="20" spans="1:4" x14ac:dyDescent="0.25">
      <c r="A20" s="292"/>
      <c r="B20" s="293"/>
      <c r="C20" s="293"/>
      <c r="D20" s="293">
        <f t="shared" si="1"/>
        <v>0</v>
      </c>
    </row>
    <row r="21" spans="1:4" x14ac:dyDescent="0.25">
      <c r="A21" s="292"/>
      <c r="B21" s="293"/>
      <c r="C21" s="293"/>
      <c r="D21" s="293">
        <f t="shared" si="1"/>
        <v>0</v>
      </c>
    </row>
    <row r="22" spans="1:4" x14ac:dyDescent="0.25">
      <c r="A22" s="292"/>
      <c r="B22" s="293"/>
      <c r="C22" s="293"/>
      <c r="D22" s="293">
        <f t="shared" si="1"/>
        <v>0</v>
      </c>
    </row>
    <row r="23" spans="1:4" x14ac:dyDescent="0.25">
      <c r="A23" s="292"/>
      <c r="B23" s="293"/>
      <c r="C23" s="293"/>
      <c r="D23" s="293">
        <f t="shared" si="1"/>
        <v>0</v>
      </c>
    </row>
    <row r="24" spans="1:4" x14ac:dyDescent="0.25">
      <c r="A24" s="292" t="s">
        <v>533</v>
      </c>
      <c r="B24" s="295">
        <f>SUM(B14:B23)</f>
        <v>0</v>
      </c>
      <c r="C24" s="295">
        <f>SUM(C14:C23)</f>
        <v>0</v>
      </c>
      <c r="D24" s="295">
        <f>SUM(D14:D23)</f>
        <v>0</v>
      </c>
    </row>
    <row r="25" spans="1:4" x14ac:dyDescent="0.25">
      <c r="A25" s="297"/>
      <c r="B25" s="299"/>
      <c r="C25" s="299"/>
      <c r="D25" s="299"/>
    </row>
    <row r="26" spans="1:4" x14ac:dyDescent="0.25">
      <c r="A26" s="300" t="s">
        <v>534</v>
      </c>
      <c r="B26" s="295">
        <f>B24+B11</f>
        <v>0</v>
      </c>
      <c r="C26" s="295">
        <f>C24+C11</f>
        <v>0</v>
      </c>
      <c r="D26" s="295">
        <f>D24+D11</f>
        <v>0</v>
      </c>
    </row>
    <row r="27" spans="1:4" x14ac:dyDescent="0.25">
      <c r="A27" s="301"/>
      <c r="B27" s="301"/>
      <c r="C27" s="301"/>
      <c r="D27" s="301"/>
    </row>
    <row r="28" spans="1:4" x14ac:dyDescent="0.25">
      <c r="A28" s="302" t="s">
        <v>442</v>
      </c>
      <c r="B28" s="301"/>
      <c r="C28" s="301"/>
      <c r="D28" s="301"/>
    </row>
    <row r="29" spans="1:4" x14ac:dyDescent="0.25">
      <c r="A29" s="301"/>
      <c r="B29" s="301"/>
      <c r="C29" s="301"/>
      <c r="D29" s="301"/>
    </row>
    <row r="30" spans="1:4" x14ac:dyDescent="0.25">
      <c r="A30" s="301"/>
      <c r="B30" s="301"/>
      <c r="C30" s="301"/>
      <c r="D30" s="301"/>
    </row>
    <row r="31" spans="1:4" x14ac:dyDescent="0.25">
      <c r="A31" s="301"/>
      <c r="B31" s="301"/>
      <c r="C31" s="301"/>
      <c r="D31" s="301"/>
    </row>
    <row r="32" spans="1:4" x14ac:dyDescent="0.25">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election activeCell="A6" sqref="A6"/>
    </sheetView>
  </sheetViews>
  <sheetFormatPr baseColWidth="10" defaultColWidth="11.42578125" defaultRowHeight="11.25" x14ac:dyDescent="0.2"/>
  <cols>
    <col min="1" max="1" width="41.5703125" style="53" customWidth="1"/>
    <col min="2" max="2" width="22.85546875" style="53" customWidth="1"/>
    <col min="3" max="3" width="19.42578125" style="53" customWidth="1"/>
    <col min="4" max="16384" width="11.42578125" style="53"/>
  </cols>
  <sheetData>
    <row r="1" spans="1:3" ht="47.45" customHeight="1" x14ac:dyDescent="0.2">
      <c r="A1" s="507" t="s">
        <v>718</v>
      </c>
      <c r="B1" s="507"/>
      <c r="C1" s="507"/>
    </row>
    <row r="2" spans="1:3" ht="24.95" customHeight="1" x14ac:dyDescent="0.2">
      <c r="A2" s="291" t="s">
        <v>526</v>
      </c>
      <c r="B2" s="291" t="s">
        <v>334</v>
      </c>
      <c r="C2" s="291" t="s">
        <v>347</v>
      </c>
    </row>
    <row r="3" spans="1:3" ht="15" customHeight="1" x14ac:dyDescent="0.2">
      <c r="A3" s="508" t="s">
        <v>528</v>
      </c>
      <c r="B3" s="508"/>
      <c r="C3" s="508"/>
    </row>
    <row r="4" spans="1:3" x14ac:dyDescent="0.2">
      <c r="A4" s="303" t="s">
        <v>529</v>
      </c>
      <c r="B4" s="304"/>
      <c r="C4" s="304"/>
    </row>
    <row r="5" spans="1:3" x14ac:dyDescent="0.2">
      <c r="A5" s="305"/>
      <c r="B5" s="304"/>
      <c r="C5" s="304"/>
    </row>
    <row r="6" spans="1:3" x14ac:dyDescent="0.2">
      <c r="A6" s="306" t="s">
        <v>535</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536</v>
      </c>
      <c r="B11" s="309">
        <v>0</v>
      </c>
      <c r="C11" s="309">
        <v>0</v>
      </c>
    </row>
    <row r="12" spans="1:3" x14ac:dyDescent="0.2">
      <c r="A12" s="311"/>
      <c r="B12" s="312"/>
      <c r="C12" s="312"/>
    </row>
    <row r="13" spans="1:3" ht="15" customHeight="1" x14ac:dyDescent="0.2">
      <c r="A13" s="509" t="s">
        <v>531</v>
      </c>
      <c r="B13" s="509"/>
      <c r="C13" s="509"/>
    </row>
    <row r="14" spans="1:3" x14ac:dyDescent="0.2">
      <c r="A14" s="306" t="s">
        <v>532</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537</v>
      </c>
      <c r="B21" s="309">
        <f>SUM(B14:B20)</f>
        <v>0</v>
      </c>
      <c r="C21" s="309">
        <f>SUM(C14:C20)</f>
        <v>0</v>
      </c>
    </row>
    <row r="22" spans="1:3" x14ac:dyDescent="0.2">
      <c r="A22" s="311"/>
      <c r="B22" s="313"/>
      <c r="C22" s="313"/>
    </row>
    <row r="23" spans="1:3" x14ac:dyDescent="0.2">
      <c r="A23" s="310" t="s">
        <v>534</v>
      </c>
      <c r="B23" s="309">
        <v>0</v>
      </c>
      <c r="C23" s="309">
        <v>0</v>
      </c>
    </row>
    <row r="24" spans="1:3" x14ac:dyDescent="0.2">
      <c r="B24" s="314"/>
      <c r="C24" s="314"/>
    </row>
    <row r="25" spans="1:3" x14ac:dyDescent="0.2">
      <c r="A25" s="315" t="s">
        <v>442</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showGridLines="0" topLeftCell="A7" zoomScaleNormal="100" zoomScaleSheetLayoutView="90" workbookViewId="0">
      <selection activeCell="G34" sqref="G34"/>
    </sheetView>
  </sheetViews>
  <sheetFormatPr baseColWidth="10" defaultColWidth="11.42578125" defaultRowHeight="11.25" x14ac:dyDescent="0.2"/>
  <cols>
    <col min="1" max="1" width="62.42578125" style="316" customWidth="1"/>
    <col min="2" max="2" width="15.5703125" style="316" customWidth="1"/>
    <col min="3" max="3" width="18.5703125" style="316" customWidth="1"/>
    <col min="4" max="4" width="15.5703125" style="316" customWidth="1"/>
    <col min="5" max="7" width="15.5703125" style="328" customWidth="1"/>
    <col min="8" max="16384" width="11.42578125" style="316"/>
  </cols>
  <sheetData>
    <row r="1" spans="1:8" ht="50.1" customHeight="1" x14ac:dyDescent="0.2">
      <c r="A1" s="496" t="s">
        <v>715</v>
      </c>
      <c r="B1" s="496"/>
      <c r="C1" s="496"/>
      <c r="D1" s="496"/>
      <c r="E1" s="496"/>
      <c r="F1" s="496"/>
      <c r="G1" s="497"/>
    </row>
    <row r="2" spans="1:8" ht="15" customHeight="1" x14ac:dyDescent="0.2">
      <c r="A2" s="510" t="s">
        <v>100</v>
      </c>
      <c r="B2" s="496" t="s">
        <v>426</v>
      </c>
      <c r="C2" s="496"/>
      <c r="D2" s="496"/>
      <c r="E2" s="496"/>
      <c r="F2" s="496"/>
      <c r="G2" s="490" t="s">
        <v>427</v>
      </c>
    </row>
    <row r="3" spans="1:8" ht="24.95" customHeight="1" x14ac:dyDescent="0.2">
      <c r="A3" s="511"/>
      <c r="B3" s="317" t="s">
        <v>341</v>
      </c>
      <c r="C3" s="262" t="s">
        <v>428</v>
      </c>
      <c r="D3" s="262" t="s">
        <v>402</v>
      </c>
      <c r="E3" s="262" t="s">
        <v>334</v>
      </c>
      <c r="F3" s="318" t="s">
        <v>347</v>
      </c>
      <c r="G3" s="491"/>
    </row>
    <row r="4" spans="1:8" x14ac:dyDescent="0.2">
      <c r="A4" s="319"/>
      <c r="B4" s="320"/>
      <c r="C4" s="320"/>
      <c r="D4" s="320"/>
      <c r="E4" s="320"/>
      <c r="F4" s="320"/>
      <c r="G4" s="320"/>
    </row>
    <row r="5" spans="1:8" x14ac:dyDescent="0.2">
      <c r="A5" s="321" t="s">
        <v>538</v>
      </c>
      <c r="B5" s="322">
        <f>+B6+B9+B18+B22+B25+B30</f>
        <v>279139308.19</v>
      </c>
      <c r="C5" s="322">
        <f t="shared" ref="C5:G5" si="0">+C6+C9+C18+C22+C25+C30</f>
        <v>85207951.410000011</v>
      </c>
      <c r="D5" s="322">
        <f t="shared" si="0"/>
        <v>364347259.60000002</v>
      </c>
      <c r="E5" s="322">
        <f t="shared" si="0"/>
        <v>306568825.31999999</v>
      </c>
      <c r="F5" s="322">
        <f t="shared" si="0"/>
        <v>291564441.43000001</v>
      </c>
      <c r="G5" s="322">
        <f t="shared" si="0"/>
        <v>57778434.280000016</v>
      </c>
    </row>
    <row r="6" spans="1:8" ht="20.100000000000001" customHeight="1" x14ac:dyDescent="0.2">
      <c r="A6" s="323" t="s">
        <v>539</v>
      </c>
      <c r="B6" s="283">
        <f>SUM(B7:B8)</f>
        <v>1013659.59</v>
      </c>
      <c r="C6" s="283">
        <f>SUM(C7:C8)</f>
        <v>10440612.640000001</v>
      </c>
      <c r="D6" s="283">
        <f t="shared" ref="D6:G6" si="1">SUM(D7:D8)</f>
        <v>11454272.23</v>
      </c>
      <c r="E6" s="283">
        <f t="shared" si="1"/>
        <v>8058991.0300000003</v>
      </c>
      <c r="F6" s="283">
        <f t="shared" si="1"/>
        <v>8057332.0300000003</v>
      </c>
      <c r="G6" s="283">
        <f t="shared" si="1"/>
        <v>3395281.2</v>
      </c>
      <c r="H6" s="324">
        <v>0</v>
      </c>
    </row>
    <row r="7" spans="1:8" ht="9.9499999999999993" customHeight="1" x14ac:dyDescent="0.2">
      <c r="A7" s="325" t="s">
        <v>540</v>
      </c>
      <c r="B7" s="266">
        <v>1013659.59</v>
      </c>
      <c r="C7" s="266">
        <v>10440612.640000001</v>
      </c>
      <c r="D7" s="266">
        <f>B7+C7</f>
        <v>11454272.23</v>
      </c>
      <c r="E7" s="266">
        <v>8058991.0300000003</v>
      </c>
      <c r="F7" s="266">
        <v>8057332.0300000003</v>
      </c>
      <c r="G7" s="266">
        <f>D7-E7</f>
        <v>3395281.2</v>
      </c>
      <c r="H7" s="324" t="s">
        <v>541</v>
      </c>
    </row>
    <row r="8" spans="1:8" ht="14.1" customHeight="1" x14ac:dyDescent="0.2">
      <c r="A8" s="325" t="s">
        <v>542</v>
      </c>
      <c r="B8" s="266">
        <v>0</v>
      </c>
      <c r="C8" s="266">
        <v>0</v>
      </c>
      <c r="D8" s="266">
        <f>B8+C8</f>
        <v>0</v>
      </c>
      <c r="E8" s="266">
        <v>0</v>
      </c>
      <c r="F8" s="266">
        <v>0</v>
      </c>
      <c r="G8" s="266">
        <f>D8-E8</f>
        <v>0</v>
      </c>
      <c r="H8" s="324" t="s">
        <v>543</v>
      </c>
    </row>
    <row r="9" spans="1:8" ht="10.5" customHeight="1" x14ac:dyDescent="0.2">
      <c r="A9" s="323" t="s">
        <v>544</v>
      </c>
      <c r="B9" s="283">
        <f>SUM(B10:B17)</f>
        <v>248127975.96000001</v>
      </c>
      <c r="C9" s="283">
        <f>SUM(C10:C17)</f>
        <v>79838263.520000011</v>
      </c>
      <c r="D9" s="283">
        <f t="shared" ref="D9:G9" si="2">SUM(D10:D17)</f>
        <v>327966239.48000002</v>
      </c>
      <c r="E9" s="283">
        <f t="shared" si="2"/>
        <v>276413030.31999999</v>
      </c>
      <c r="F9" s="283">
        <f t="shared" si="2"/>
        <v>261512092.56999999</v>
      </c>
      <c r="G9" s="283">
        <f t="shared" si="2"/>
        <v>51553209.160000011</v>
      </c>
      <c r="H9" s="324">
        <v>0</v>
      </c>
    </row>
    <row r="10" spans="1:8" ht="9.9499999999999993" customHeight="1" x14ac:dyDescent="0.2">
      <c r="A10" s="325" t="s">
        <v>545</v>
      </c>
      <c r="B10" s="266">
        <v>208252553.68000001</v>
      </c>
      <c r="C10" s="266">
        <v>33814927.600000001</v>
      </c>
      <c r="D10" s="266">
        <f t="shared" ref="D10:D17" si="3">B10+C10</f>
        <v>242067481.28</v>
      </c>
      <c r="E10" s="266">
        <v>220474684.97999999</v>
      </c>
      <c r="F10" s="266">
        <v>206918683.50999999</v>
      </c>
      <c r="G10" s="266">
        <f t="shared" ref="G10:G17" si="4">D10-E10</f>
        <v>21592796.300000012</v>
      </c>
      <c r="H10" s="324" t="s">
        <v>546</v>
      </c>
    </row>
    <row r="11" spans="1:8" ht="9.9499999999999993" customHeight="1" x14ac:dyDescent="0.2">
      <c r="A11" s="325" t="s">
        <v>547</v>
      </c>
      <c r="B11" s="266">
        <v>0</v>
      </c>
      <c r="C11" s="266">
        <v>0</v>
      </c>
      <c r="D11" s="266">
        <f t="shared" si="3"/>
        <v>0</v>
      </c>
      <c r="E11" s="266">
        <v>0</v>
      </c>
      <c r="F11" s="266">
        <v>0</v>
      </c>
      <c r="G11" s="266">
        <f t="shared" si="4"/>
        <v>0</v>
      </c>
      <c r="H11" s="324" t="s">
        <v>548</v>
      </c>
    </row>
    <row r="12" spans="1:8" ht="9.9499999999999993" customHeight="1" x14ac:dyDescent="0.2">
      <c r="A12" s="325" t="s">
        <v>549</v>
      </c>
      <c r="B12" s="266">
        <v>1486380.44</v>
      </c>
      <c r="C12" s="266">
        <v>-107500</v>
      </c>
      <c r="D12" s="266">
        <f t="shared" si="3"/>
        <v>1378880.44</v>
      </c>
      <c r="E12" s="266">
        <v>1098317.93</v>
      </c>
      <c r="F12" s="266">
        <v>1092341.8400000001</v>
      </c>
      <c r="G12" s="266">
        <f t="shared" si="4"/>
        <v>280562.51</v>
      </c>
      <c r="H12" s="324" t="s">
        <v>550</v>
      </c>
    </row>
    <row r="13" spans="1:8" x14ac:dyDescent="0.2">
      <c r="A13" s="325" t="s">
        <v>551</v>
      </c>
      <c r="B13" s="266">
        <v>0</v>
      </c>
      <c r="C13" s="266">
        <v>0</v>
      </c>
      <c r="D13" s="266">
        <f t="shared" si="3"/>
        <v>0</v>
      </c>
      <c r="E13" s="266">
        <v>0</v>
      </c>
      <c r="F13" s="266">
        <v>0</v>
      </c>
      <c r="G13" s="266">
        <f t="shared" si="4"/>
        <v>0</v>
      </c>
      <c r="H13" s="324" t="s">
        <v>552</v>
      </c>
    </row>
    <row r="14" spans="1:8" ht="9.9499999999999993" customHeight="1" x14ac:dyDescent="0.2">
      <c r="A14" s="325" t="s">
        <v>553</v>
      </c>
      <c r="B14" s="266">
        <v>231949.91</v>
      </c>
      <c r="C14" s="266">
        <v>-50115</v>
      </c>
      <c r="D14" s="266">
        <f t="shared" si="3"/>
        <v>181834.91</v>
      </c>
      <c r="E14" s="266">
        <v>136262</v>
      </c>
      <c r="F14" s="266">
        <v>136262</v>
      </c>
      <c r="G14" s="266">
        <f t="shared" si="4"/>
        <v>45572.91</v>
      </c>
      <c r="H14" s="324" t="s">
        <v>554</v>
      </c>
    </row>
    <row r="15" spans="1:8" ht="9.9499999999999993" customHeight="1" x14ac:dyDescent="0.2">
      <c r="A15" s="325" t="s">
        <v>555</v>
      </c>
      <c r="B15" s="266">
        <v>0</v>
      </c>
      <c r="C15" s="266">
        <v>0</v>
      </c>
      <c r="D15" s="266">
        <f t="shared" si="3"/>
        <v>0</v>
      </c>
      <c r="E15" s="266">
        <v>0</v>
      </c>
      <c r="F15" s="266">
        <v>0</v>
      </c>
      <c r="G15" s="266">
        <f t="shared" si="4"/>
        <v>0</v>
      </c>
      <c r="H15" s="324" t="s">
        <v>556</v>
      </c>
    </row>
    <row r="16" spans="1:8" x14ac:dyDescent="0.2">
      <c r="A16" s="325" t="s">
        <v>557</v>
      </c>
      <c r="B16" s="266">
        <v>0</v>
      </c>
      <c r="C16" s="266">
        <v>0</v>
      </c>
      <c r="D16" s="266">
        <f t="shared" si="3"/>
        <v>0</v>
      </c>
      <c r="E16" s="266">
        <v>0</v>
      </c>
      <c r="F16" s="266">
        <v>0</v>
      </c>
      <c r="G16" s="266">
        <f t="shared" si="4"/>
        <v>0</v>
      </c>
      <c r="H16" s="324" t="s">
        <v>558</v>
      </c>
    </row>
    <row r="17" spans="1:8" x14ac:dyDescent="0.2">
      <c r="A17" s="325" t="s">
        <v>559</v>
      </c>
      <c r="B17" s="266">
        <v>38157091.93</v>
      </c>
      <c r="C17" s="266">
        <v>46180950.920000002</v>
      </c>
      <c r="D17" s="266">
        <f t="shared" si="3"/>
        <v>84338042.849999994</v>
      </c>
      <c r="E17" s="266">
        <v>54703765.409999996</v>
      </c>
      <c r="F17" s="266">
        <v>53364805.219999999</v>
      </c>
      <c r="G17" s="266">
        <f t="shared" si="4"/>
        <v>29634277.439999998</v>
      </c>
      <c r="H17" s="324" t="s">
        <v>560</v>
      </c>
    </row>
    <row r="18" spans="1:8" ht="10.5" customHeight="1" x14ac:dyDescent="0.2">
      <c r="A18" s="323" t="s">
        <v>561</v>
      </c>
      <c r="B18" s="283">
        <f>SUM(B19:B21)</f>
        <v>23245509.449999999</v>
      </c>
      <c r="C18" s="283">
        <f>SUM(C19:C21)</f>
        <v>-5609365.2699999996</v>
      </c>
      <c r="D18" s="283">
        <f t="shared" ref="D18:G18" si="5">SUM(D19:D21)</f>
        <v>17636144.18</v>
      </c>
      <c r="E18" s="283">
        <f t="shared" si="5"/>
        <v>14901148.07</v>
      </c>
      <c r="F18" s="283">
        <f t="shared" si="5"/>
        <v>14801670.389999999</v>
      </c>
      <c r="G18" s="283">
        <f t="shared" si="5"/>
        <v>2734996.1099999989</v>
      </c>
      <c r="H18" s="324">
        <v>0</v>
      </c>
    </row>
    <row r="19" spans="1:8" ht="9.9499999999999993" customHeight="1" x14ac:dyDescent="0.2">
      <c r="A19" s="325" t="s">
        <v>562</v>
      </c>
      <c r="B19" s="266">
        <v>20333949.219999999</v>
      </c>
      <c r="C19" s="266">
        <v>-5609365.2699999996</v>
      </c>
      <c r="D19" s="266">
        <f t="shared" ref="D19:D21" si="6">B19+C19</f>
        <v>14724583.949999999</v>
      </c>
      <c r="E19" s="266">
        <v>12165139.99</v>
      </c>
      <c r="F19" s="266">
        <v>12078995.449999999</v>
      </c>
      <c r="G19" s="266">
        <f t="shared" ref="G19:G21" si="7">D19-E19</f>
        <v>2559443.959999999</v>
      </c>
      <c r="H19" s="324" t="s">
        <v>563</v>
      </c>
    </row>
    <row r="20" spans="1:8" ht="9.9499999999999993" customHeight="1" x14ac:dyDescent="0.2">
      <c r="A20" s="325" t="s">
        <v>564</v>
      </c>
      <c r="B20" s="266">
        <v>2911560.23</v>
      </c>
      <c r="C20" s="266">
        <v>0</v>
      </c>
      <c r="D20" s="266">
        <f t="shared" si="6"/>
        <v>2911560.23</v>
      </c>
      <c r="E20" s="266">
        <v>2736008.08</v>
      </c>
      <c r="F20" s="266">
        <v>2722674.94</v>
      </c>
      <c r="G20" s="266">
        <f t="shared" si="7"/>
        <v>175552.14999999991</v>
      </c>
      <c r="H20" s="324" t="s">
        <v>565</v>
      </c>
    </row>
    <row r="21" spans="1:8" x14ac:dyDescent="0.2">
      <c r="A21" s="325" t="s">
        <v>566</v>
      </c>
      <c r="B21" s="266">
        <v>0</v>
      </c>
      <c r="C21" s="266">
        <v>0</v>
      </c>
      <c r="D21" s="266">
        <f t="shared" si="6"/>
        <v>0</v>
      </c>
      <c r="E21" s="266">
        <v>0</v>
      </c>
      <c r="F21" s="266">
        <v>0</v>
      </c>
      <c r="G21" s="266">
        <f t="shared" si="7"/>
        <v>0</v>
      </c>
      <c r="H21" s="324" t="s">
        <v>567</v>
      </c>
    </row>
    <row r="22" spans="1:8" x14ac:dyDescent="0.2">
      <c r="A22" s="323" t="s">
        <v>568</v>
      </c>
      <c r="B22" s="283">
        <f>SUM(B23:B24)</f>
        <v>526484.4</v>
      </c>
      <c r="C22" s="283">
        <f>SUM(C23:C24)</f>
        <v>0</v>
      </c>
      <c r="D22" s="283">
        <f t="shared" ref="D22:G22" si="8">SUM(D23:D24)</f>
        <v>526484.4</v>
      </c>
      <c r="E22" s="283">
        <f t="shared" si="8"/>
        <v>500592.68</v>
      </c>
      <c r="F22" s="283">
        <f t="shared" si="8"/>
        <v>498283.22</v>
      </c>
      <c r="G22" s="283">
        <f t="shared" si="8"/>
        <v>25891.72000000003</v>
      </c>
      <c r="H22" s="324">
        <v>0</v>
      </c>
    </row>
    <row r="23" spans="1:8" ht="9.9499999999999993" customHeight="1" x14ac:dyDescent="0.2">
      <c r="A23" s="325" t="s">
        <v>569</v>
      </c>
      <c r="B23" s="266">
        <v>526484.4</v>
      </c>
      <c r="C23" s="266">
        <v>0</v>
      </c>
      <c r="D23" s="266">
        <f t="shared" ref="D23:D24" si="9">B23+C23</f>
        <v>526484.4</v>
      </c>
      <c r="E23" s="266">
        <v>500592.68</v>
      </c>
      <c r="F23" s="266">
        <v>498283.22</v>
      </c>
      <c r="G23" s="266">
        <f t="shared" ref="G23:G24" si="10">D23-E23</f>
        <v>25891.72000000003</v>
      </c>
      <c r="H23" s="324" t="s">
        <v>570</v>
      </c>
    </row>
    <row r="24" spans="1:8" x14ac:dyDescent="0.2">
      <c r="A24" s="325" t="s">
        <v>571</v>
      </c>
      <c r="B24" s="266">
        <v>0</v>
      </c>
      <c r="C24" s="266">
        <v>0</v>
      </c>
      <c r="D24" s="266">
        <f t="shared" si="9"/>
        <v>0</v>
      </c>
      <c r="E24" s="266">
        <v>0</v>
      </c>
      <c r="F24" s="266">
        <v>0</v>
      </c>
      <c r="G24" s="266">
        <f t="shared" si="10"/>
        <v>0</v>
      </c>
      <c r="H24" s="324" t="s">
        <v>572</v>
      </c>
    </row>
    <row r="25" spans="1:8" x14ac:dyDescent="0.2">
      <c r="A25" s="323" t="s">
        <v>573</v>
      </c>
      <c r="B25" s="283">
        <f>SUM(B26:B29)</f>
        <v>6225678.79</v>
      </c>
      <c r="C25" s="283">
        <f>SUM(C26:C29)</f>
        <v>538440.52</v>
      </c>
      <c r="D25" s="283">
        <f t="shared" ref="D25:G25" si="11">SUM(D26:D29)</f>
        <v>6764119.3100000005</v>
      </c>
      <c r="E25" s="283">
        <f t="shared" si="11"/>
        <v>6695063.2199999997</v>
      </c>
      <c r="F25" s="283">
        <f t="shared" si="11"/>
        <v>6695063.2199999997</v>
      </c>
      <c r="G25" s="283">
        <f t="shared" si="11"/>
        <v>69056.090000000782</v>
      </c>
      <c r="H25" s="324">
        <v>0</v>
      </c>
    </row>
    <row r="26" spans="1:8" ht="9.9499999999999993" customHeight="1" x14ac:dyDescent="0.2">
      <c r="A26" s="325" t="s">
        <v>574</v>
      </c>
      <c r="B26" s="266">
        <v>6225678.79</v>
      </c>
      <c r="C26" s="266">
        <v>538440.52</v>
      </c>
      <c r="D26" s="266">
        <f t="shared" ref="D26:D29" si="12">B26+C26</f>
        <v>6764119.3100000005</v>
      </c>
      <c r="E26" s="266">
        <v>6695063.2199999997</v>
      </c>
      <c r="F26" s="266">
        <v>6695063.2199999997</v>
      </c>
      <c r="G26" s="266">
        <f t="shared" ref="G26:G29" si="13">D26-E26</f>
        <v>69056.090000000782</v>
      </c>
      <c r="H26" s="324" t="s">
        <v>575</v>
      </c>
    </row>
    <row r="27" spans="1:8" ht="9.9499999999999993" customHeight="1" x14ac:dyDescent="0.2">
      <c r="A27" s="325" t="s">
        <v>576</v>
      </c>
      <c r="B27" s="266">
        <v>0</v>
      </c>
      <c r="C27" s="266">
        <v>0</v>
      </c>
      <c r="D27" s="266">
        <f t="shared" si="12"/>
        <v>0</v>
      </c>
      <c r="E27" s="266">
        <v>0</v>
      </c>
      <c r="F27" s="266">
        <v>0</v>
      </c>
      <c r="G27" s="266">
        <f t="shared" si="13"/>
        <v>0</v>
      </c>
      <c r="H27" s="324" t="s">
        <v>577</v>
      </c>
    </row>
    <row r="28" spans="1:8" ht="9.9499999999999993" customHeight="1" x14ac:dyDescent="0.2">
      <c r="A28" s="325" t="s">
        <v>578</v>
      </c>
      <c r="B28" s="266">
        <v>0</v>
      </c>
      <c r="C28" s="266">
        <v>0</v>
      </c>
      <c r="D28" s="266">
        <f t="shared" si="12"/>
        <v>0</v>
      </c>
      <c r="E28" s="266">
        <v>0</v>
      </c>
      <c r="F28" s="266">
        <v>0</v>
      </c>
      <c r="G28" s="266">
        <f t="shared" si="13"/>
        <v>0</v>
      </c>
      <c r="H28" s="324" t="s">
        <v>579</v>
      </c>
    </row>
    <row r="29" spans="1:8" ht="9.9499999999999993" customHeight="1" x14ac:dyDescent="0.2">
      <c r="A29" s="325" t="s">
        <v>580</v>
      </c>
      <c r="B29" s="266">
        <v>0</v>
      </c>
      <c r="C29" s="266">
        <v>0</v>
      </c>
      <c r="D29" s="266">
        <f t="shared" si="12"/>
        <v>0</v>
      </c>
      <c r="E29" s="266">
        <v>0</v>
      </c>
      <c r="F29" s="266">
        <v>0</v>
      </c>
      <c r="G29" s="266">
        <f t="shared" si="13"/>
        <v>0</v>
      </c>
      <c r="H29" s="324" t="s">
        <v>581</v>
      </c>
    </row>
    <row r="30" spans="1:8" ht="10.5" customHeight="1" x14ac:dyDescent="0.2">
      <c r="A30" s="323" t="s">
        <v>582</v>
      </c>
      <c r="B30" s="283">
        <f>SUM(B31)</f>
        <v>0</v>
      </c>
      <c r="C30" s="283">
        <f t="shared" ref="C30:G30" si="14">SUM(C31)</f>
        <v>0</v>
      </c>
      <c r="D30" s="283">
        <f t="shared" si="14"/>
        <v>0</v>
      </c>
      <c r="E30" s="283">
        <f t="shared" si="14"/>
        <v>0</v>
      </c>
      <c r="F30" s="283">
        <f t="shared" si="14"/>
        <v>0</v>
      </c>
      <c r="G30" s="283">
        <f t="shared" si="14"/>
        <v>0</v>
      </c>
      <c r="H30" s="324">
        <v>0</v>
      </c>
    </row>
    <row r="31" spans="1:8" x14ac:dyDescent="0.2">
      <c r="A31" s="325" t="s">
        <v>583</v>
      </c>
      <c r="B31" s="266">
        <v>0</v>
      </c>
      <c r="C31" s="266">
        <v>0</v>
      </c>
      <c r="D31" s="266">
        <f t="shared" ref="D31:D34" si="15">B31+C31</f>
        <v>0</v>
      </c>
      <c r="E31" s="266">
        <v>0</v>
      </c>
      <c r="F31" s="266">
        <v>0</v>
      </c>
      <c r="G31" s="266">
        <f t="shared" ref="G31:G34" si="16">D31-E31</f>
        <v>0</v>
      </c>
      <c r="H31" s="324" t="s">
        <v>584</v>
      </c>
    </row>
    <row r="32" spans="1:8" ht="14.1" customHeight="1" x14ac:dyDescent="0.2">
      <c r="A32" s="326" t="s">
        <v>585</v>
      </c>
      <c r="B32" s="283">
        <v>0</v>
      </c>
      <c r="C32" s="283">
        <v>0</v>
      </c>
      <c r="D32" s="283">
        <f t="shared" si="15"/>
        <v>0</v>
      </c>
      <c r="E32" s="283">
        <v>0</v>
      </c>
      <c r="F32" s="283">
        <v>0</v>
      </c>
      <c r="G32" s="283">
        <f t="shared" si="16"/>
        <v>0</v>
      </c>
      <c r="H32" s="324" t="s">
        <v>586</v>
      </c>
    </row>
    <row r="33" spans="1:8" ht="10.5" customHeight="1" x14ac:dyDescent="0.2">
      <c r="A33" s="326" t="s">
        <v>587</v>
      </c>
      <c r="B33" s="283">
        <v>0</v>
      </c>
      <c r="C33" s="283">
        <v>0</v>
      </c>
      <c r="D33" s="283">
        <f t="shared" si="15"/>
        <v>0</v>
      </c>
      <c r="E33" s="283">
        <v>0</v>
      </c>
      <c r="F33" s="283">
        <v>0</v>
      </c>
      <c r="G33" s="283">
        <f t="shared" si="16"/>
        <v>0</v>
      </c>
      <c r="H33" s="324" t="s">
        <v>588</v>
      </c>
    </row>
    <row r="34" spans="1:8" ht="10.5" customHeight="1" x14ac:dyDescent="0.2">
      <c r="A34" s="326" t="s">
        <v>525</v>
      </c>
      <c r="B34" s="283">
        <v>0</v>
      </c>
      <c r="C34" s="283">
        <v>0</v>
      </c>
      <c r="D34" s="283">
        <f t="shared" si="15"/>
        <v>0</v>
      </c>
      <c r="E34" s="283">
        <v>0</v>
      </c>
      <c r="F34" s="283">
        <v>0</v>
      </c>
      <c r="G34" s="283">
        <f t="shared" si="16"/>
        <v>0</v>
      </c>
      <c r="H34" s="324" t="s">
        <v>589</v>
      </c>
    </row>
    <row r="35" spans="1:8" ht="10.5" customHeight="1" x14ac:dyDescent="0.2">
      <c r="A35" s="326"/>
      <c r="B35" s="283"/>
      <c r="C35" s="283"/>
      <c r="D35" s="283"/>
      <c r="E35" s="283"/>
      <c r="F35" s="283"/>
      <c r="G35" s="283"/>
      <c r="H35" s="324"/>
    </row>
    <row r="36" spans="1:8" ht="13.5" customHeight="1" x14ac:dyDescent="0.2">
      <c r="A36" s="327" t="s">
        <v>429</v>
      </c>
      <c r="B36" s="268">
        <f>+B5+B32+B33+B34</f>
        <v>279139308.19</v>
      </c>
      <c r="C36" s="268">
        <f t="shared" ref="C36:G36" si="17">+C5+C32+C33+C34</f>
        <v>85207951.410000011</v>
      </c>
      <c r="D36" s="268">
        <f t="shared" si="17"/>
        <v>364347259.60000002</v>
      </c>
      <c r="E36" s="268">
        <f t="shared" si="17"/>
        <v>306568825.31999999</v>
      </c>
      <c r="F36" s="268">
        <f t="shared" si="17"/>
        <v>291564441.43000001</v>
      </c>
      <c r="G36" s="268">
        <f t="shared" si="17"/>
        <v>57778434.280000016</v>
      </c>
    </row>
    <row r="38" spans="1:8" x14ac:dyDescent="0.2">
      <c r="A38" s="3" t="s">
        <v>442</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topLeftCell="A19" zoomScale="81" workbookViewId="0">
      <selection activeCell="I35" sqref="H35:I35"/>
    </sheetView>
  </sheetViews>
  <sheetFormatPr baseColWidth="10" defaultColWidth="9.140625" defaultRowHeight="11.25" x14ac:dyDescent="0.2"/>
  <cols>
    <col min="1" max="1" width="10" style="331" customWidth="1"/>
    <col min="2" max="2" width="68.5703125" style="331" bestFit="1" customWidth="1"/>
    <col min="3" max="3" width="17.42578125" style="331" bestFit="1" customWidth="1"/>
    <col min="4" max="5" width="23.5703125" style="331" bestFit="1" customWidth="1"/>
    <col min="6" max="6" width="19.42578125" style="331" customWidth="1"/>
    <col min="7" max="7" width="20.5703125" style="331" customWidth="1"/>
    <col min="8" max="10" width="20.42578125" style="331" customWidth="1"/>
    <col min="11" max="16384" width="9.140625" style="331"/>
  </cols>
  <sheetData>
    <row r="1" spans="1:10" ht="18.95" customHeight="1" x14ac:dyDescent="0.2">
      <c r="A1" s="515" t="s">
        <v>673</v>
      </c>
      <c r="B1" s="516"/>
      <c r="C1" s="516"/>
      <c r="D1" s="516"/>
      <c r="E1" s="516"/>
      <c r="F1" s="516"/>
      <c r="G1" s="329" t="s">
        <v>0</v>
      </c>
      <c r="H1" s="330">
        <v>2025</v>
      </c>
    </row>
    <row r="2" spans="1:10" ht="18.95" customHeight="1" x14ac:dyDescent="0.2">
      <c r="A2" s="515" t="s">
        <v>590</v>
      </c>
      <c r="B2" s="516"/>
      <c r="C2" s="516"/>
      <c r="D2" s="516"/>
      <c r="E2" s="516"/>
      <c r="F2" s="516"/>
      <c r="G2" s="329" t="s">
        <v>2</v>
      </c>
      <c r="H2" s="330" t="s">
        <v>3</v>
      </c>
    </row>
    <row r="3" spans="1:10" ht="18.95" customHeight="1" x14ac:dyDescent="0.2">
      <c r="A3" s="512" t="s">
        <v>719</v>
      </c>
      <c r="B3" s="513"/>
      <c r="C3" s="513"/>
      <c r="D3" s="513"/>
      <c r="E3" s="513"/>
      <c r="F3" s="513"/>
      <c r="G3" s="329" t="s">
        <v>4</v>
      </c>
      <c r="H3" s="330">
        <v>4</v>
      </c>
    </row>
    <row r="4" spans="1:10" x14ac:dyDescent="0.2">
      <c r="A4" s="512" t="s">
        <v>656</v>
      </c>
      <c r="B4" s="513"/>
      <c r="C4" s="513"/>
      <c r="D4" s="513"/>
      <c r="E4" s="513"/>
      <c r="F4" s="513"/>
      <c r="G4" s="332"/>
      <c r="H4" s="332"/>
    </row>
    <row r="5" spans="1:10" x14ac:dyDescent="0.2">
      <c r="A5" s="333" t="s">
        <v>591</v>
      </c>
      <c r="B5" s="334"/>
      <c r="C5" s="334"/>
      <c r="D5" s="334"/>
      <c r="E5" s="334"/>
      <c r="F5" s="334"/>
      <c r="G5" s="334"/>
      <c r="H5" s="334"/>
    </row>
    <row r="8" spans="1:10" x14ac:dyDescent="0.2">
      <c r="A8" s="335" t="s">
        <v>592</v>
      </c>
      <c r="B8" s="335" t="s">
        <v>100</v>
      </c>
      <c r="C8" s="335" t="s">
        <v>246</v>
      </c>
      <c r="D8" s="335" t="s">
        <v>593</v>
      </c>
      <c r="E8" s="335" t="s">
        <v>594</v>
      </c>
      <c r="F8" s="335" t="s">
        <v>249</v>
      </c>
      <c r="G8" s="335" t="s">
        <v>595</v>
      </c>
      <c r="H8" s="335" t="s">
        <v>596</v>
      </c>
      <c r="I8" s="335" t="s">
        <v>597</v>
      </c>
      <c r="J8" s="335" t="s">
        <v>598</v>
      </c>
    </row>
    <row r="9" spans="1:10" s="337" customFormat="1" x14ac:dyDescent="0.2">
      <c r="A9" s="336">
        <v>7000</v>
      </c>
      <c r="B9" s="337" t="s">
        <v>599</v>
      </c>
    </row>
    <row r="10" spans="1:10" x14ac:dyDescent="0.2">
      <c r="A10" s="331">
        <v>7110</v>
      </c>
      <c r="B10" s="331" t="s">
        <v>595</v>
      </c>
      <c r="C10" s="338">
        <v>0</v>
      </c>
      <c r="D10" s="338">
        <v>0</v>
      </c>
      <c r="E10" s="338">
        <v>0</v>
      </c>
      <c r="F10" s="338">
        <f>C10+D10+E10</f>
        <v>0</v>
      </c>
      <c r="G10" s="33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31">
        <v>7120</v>
      </c>
      <c r="B11" s="331" t="s">
        <v>600</v>
      </c>
      <c r="C11" s="338">
        <v>0</v>
      </c>
      <c r="D11" s="338">
        <v>0</v>
      </c>
      <c r="E11" s="338">
        <v>0</v>
      </c>
      <c r="F11" s="338">
        <f t="shared" ref="F11:F35" si="0">C11+D11+E11</f>
        <v>0</v>
      </c>
    </row>
    <row r="12" spans="1:10" x14ac:dyDescent="0.2">
      <c r="A12" s="331">
        <v>7130</v>
      </c>
      <c r="B12" s="331" t="s">
        <v>601</v>
      </c>
      <c r="C12" s="338">
        <v>0</v>
      </c>
      <c r="D12" s="338">
        <v>0</v>
      </c>
      <c r="E12" s="338">
        <v>0</v>
      </c>
      <c r="F12" s="338">
        <f t="shared" si="0"/>
        <v>0</v>
      </c>
    </row>
    <row r="13" spans="1:10" x14ac:dyDescent="0.2">
      <c r="A13" s="331">
        <v>7140</v>
      </c>
      <c r="B13" s="331" t="s">
        <v>602</v>
      </c>
      <c r="C13" s="338">
        <v>0</v>
      </c>
      <c r="D13" s="338">
        <v>0</v>
      </c>
      <c r="E13" s="338">
        <v>0</v>
      </c>
      <c r="F13" s="338">
        <f t="shared" si="0"/>
        <v>0</v>
      </c>
    </row>
    <row r="14" spans="1:10" x14ac:dyDescent="0.2">
      <c r="A14" s="331">
        <v>7150</v>
      </c>
      <c r="B14" s="331" t="s">
        <v>603</v>
      </c>
      <c r="C14" s="338">
        <v>0</v>
      </c>
      <c r="D14" s="338">
        <v>0</v>
      </c>
      <c r="E14" s="338">
        <v>0</v>
      </c>
      <c r="F14" s="338">
        <f t="shared" si="0"/>
        <v>0</v>
      </c>
    </row>
    <row r="15" spans="1:10" x14ac:dyDescent="0.2">
      <c r="A15" s="331">
        <v>7160</v>
      </c>
      <c r="B15" s="331" t="s">
        <v>604</v>
      </c>
      <c r="C15" s="338">
        <v>0</v>
      </c>
      <c r="D15" s="338">
        <v>0</v>
      </c>
      <c r="E15" s="338">
        <v>0</v>
      </c>
      <c r="F15" s="338">
        <f t="shared" si="0"/>
        <v>0</v>
      </c>
    </row>
    <row r="16" spans="1:10" x14ac:dyDescent="0.2">
      <c r="A16" s="331">
        <v>7210</v>
      </c>
      <c r="B16" s="331" t="s">
        <v>605</v>
      </c>
      <c r="C16" s="338">
        <v>0</v>
      </c>
      <c r="D16" s="338">
        <v>0</v>
      </c>
      <c r="E16" s="338">
        <v>0</v>
      </c>
      <c r="F16" s="338">
        <f t="shared" si="0"/>
        <v>0</v>
      </c>
    </row>
    <row r="17" spans="1:6" x14ac:dyDescent="0.2">
      <c r="A17" s="331">
        <v>7220</v>
      </c>
      <c r="B17" s="331" t="s">
        <v>606</v>
      </c>
      <c r="C17" s="338">
        <v>0</v>
      </c>
      <c r="D17" s="338">
        <v>0</v>
      </c>
      <c r="E17" s="338">
        <v>0</v>
      </c>
      <c r="F17" s="338">
        <f t="shared" si="0"/>
        <v>0</v>
      </c>
    </row>
    <row r="18" spans="1:6" x14ac:dyDescent="0.2">
      <c r="A18" s="331">
        <v>7230</v>
      </c>
      <c r="B18" s="331" t="s">
        <v>607</v>
      </c>
      <c r="C18" s="338">
        <v>0</v>
      </c>
      <c r="D18" s="338">
        <v>0</v>
      </c>
      <c r="E18" s="338">
        <v>0</v>
      </c>
      <c r="F18" s="338">
        <f t="shared" si="0"/>
        <v>0</v>
      </c>
    </row>
    <row r="19" spans="1:6" x14ac:dyDescent="0.2">
      <c r="A19" s="331">
        <v>7240</v>
      </c>
      <c r="B19" s="331" t="s">
        <v>608</v>
      </c>
      <c r="C19" s="338">
        <v>0</v>
      </c>
      <c r="D19" s="338">
        <v>0</v>
      </c>
      <c r="E19" s="338">
        <v>0</v>
      </c>
      <c r="F19" s="338">
        <f t="shared" si="0"/>
        <v>0</v>
      </c>
    </row>
    <row r="20" spans="1:6" x14ac:dyDescent="0.2">
      <c r="A20" s="331">
        <v>7250</v>
      </c>
      <c r="B20" s="331" t="s">
        <v>609</v>
      </c>
      <c r="C20" s="338">
        <v>0</v>
      </c>
      <c r="D20" s="338">
        <v>0</v>
      </c>
      <c r="E20" s="338">
        <v>0</v>
      </c>
      <c r="F20" s="338">
        <f t="shared" si="0"/>
        <v>0</v>
      </c>
    </row>
    <row r="21" spans="1:6" x14ac:dyDescent="0.2">
      <c r="A21" s="331">
        <v>7260</v>
      </c>
      <c r="B21" s="331" t="s">
        <v>610</v>
      </c>
      <c r="C21" s="338">
        <v>0</v>
      </c>
      <c r="D21" s="338">
        <v>0</v>
      </c>
      <c r="E21" s="338">
        <v>0</v>
      </c>
      <c r="F21" s="338">
        <f t="shared" si="0"/>
        <v>0</v>
      </c>
    </row>
    <row r="22" spans="1:6" x14ac:dyDescent="0.2">
      <c r="A22" s="331">
        <v>7310</v>
      </c>
      <c r="B22" s="331" t="s">
        <v>611</v>
      </c>
      <c r="C22" s="338">
        <v>0</v>
      </c>
      <c r="D22" s="338">
        <v>0</v>
      </c>
      <c r="E22" s="338">
        <v>0</v>
      </c>
      <c r="F22" s="338">
        <f t="shared" si="0"/>
        <v>0</v>
      </c>
    </row>
    <row r="23" spans="1:6" x14ac:dyDescent="0.2">
      <c r="A23" s="331">
        <v>7320</v>
      </c>
      <c r="B23" s="331" t="s">
        <v>612</v>
      </c>
      <c r="C23" s="338">
        <v>0</v>
      </c>
      <c r="D23" s="338">
        <v>0</v>
      </c>
      <c r="E23" s="338">
        <v>0</v>
      </c>
      <c r="F23" s="338">
        <f t="shared" si="0"/>
        <v>0</v>
      </c>
    </row>
    <row r="24" spans="1:6" x14ac:dyDescent="0.2">
      <c r="A24" s="331">
        <v>7330</v>
      </c>
      <c r="B24" s="331" t="s">
        <v>613</v>
      </c>
      <c r="C24" s="338">
        <v>0</v>
      </c>
      <c r="D24" s="338">
        <v>0</v>
      </c>
      <c r="E24" s="338">
        <v>0</v>
      </c>
      <c r="F24" s="338">
        <f t="shared" si="0"/>
        <v>0</v>
      </c>
    </row>
    <row r="25" spans="1:6" x14ac:dyDescent="0.2">
      <c r="A25" s="331">
        <v>7340</v>
      </c>
      <c r="B25" s="331" t="s">
        <v>614</v>
      </c>
      <c r="C25" s="338">
        <v>0</v>
      </c>
      <c r="D25" s="338">
        <v>0</v>
      </c>
      <c r="E25" s="338">
        <v>0</v>
      </c>
      <c r="F25" s="338">
        <f t="shared" si="0"/>
        <v>0</v>
      </c>
    </row>
    <row r="26" spans="1:6" x14ac:dyDescent="0.2">
      <c r="A26" s="331">
        <v>7350</v>
      </c>
      <c r="B26" s="331" t="s">
        <v>615</v>
      </c>
      <c r="C26" s="338">
        <v>0</v>
      </c>
      <c r="D26" s="338">
        <v>0</v>
      </c>
      <c r="E26" s="338">
        <v>0</v>
      </c>
      <c r="F26" s="338">
        <f t="shared" si="0"/>
        <v>0</v>
      </c>
    </row>
    <row r="27" spans="1:6" x14ac:dyDescent="0.2">
      <c r="A27" s="331">
        <v>7360</v>
      </c>
      <c r="B27" s="331" t="s">
        <v>616</v>
      </c>
      <c r="C27" s="338">
        <v>0</v>
      </c>
      <c r="D27" s="338">
        <v>0</v>
      </c>
      <c r="E27" s="338">
        <v>0</v>
      </c>
      <c r="F27" s="338">
        <f t="shared" si="0"/>
        <v>0</v>
      </c>
    </row>
    <row r="28" spans="1:6" x14ac:dyDescent="0.2">
      <c r="A28" s="331">
        <v>7410</v>
      </c>
      <c r="B28" s="331" t="s">
        <v>617</v>
      </c>
      <c r="C28" s="338">
        <v>0</v>
      </c>
      <c r="D28" s="338">
        <v>0</v>
      </c>
      <c r="E28" s="338">
        <v>0</v>
      </c>
      <c r="F28" s="338">
        <f t="shared" si="0"/>
        <v>0</v>
      </c>
    </row>
    <row r="29" spans="1:6" x14ac:dyDescent="0.2">
      <c r="A29" s="331">
        <v>7420</v>
      </c>
      <c r="B29" s="331" t="s">
        <v>618</v>
      </c>
      <c r="C29" s="338">
        <v>0</v>
      </c>
      <c r="D29" s="338">
        <v>0</v>
      </c>
      <c r="E29" s="338">
        <v>0</v>
      </c>
      <c r="F29" s="338">
        <f t="shared" si="0"/>
        <v>0</v>
      </c>
    </row>
    <row r="30" spans="1:6" x14ac:dyDescent="0.2">
      <c r="A30" s="331">
        <v>7510</v>
      </c>
      <c r="B30" s="331" t="s">
        <v>619</v>
      </c>
      <c r="C30" s="338">
        <v>0</v>
      </c>
      <c r="D30" s="338">
        <v>0</v>
      </c>
      <c r="E30" s="338">
        <v>0</v>
      </c>
      <c r="F30" s="338">
        <f t="shared" si="0"/>
        <v>0</v>
      </c>
    </row>
    <row r="31" spans="1:6" x14ac:dyDescent="0.2">
      <c r="A31" s="331">
        <v>7520</v>
      </c>
      <c r="B31" s="331" t="s">
        <v>620</v>
      </c>
      <c r="C31" s="338">
        <v>0</v>
      </c>
      <c r="D31" s="338">
        <v>0</v>
      </c>
      <c r="E31" s="338">
        <v>0</v>
      </c>
      <c r="F31" s="338">
        <f t="shared" si="0"/>
        <v>0</v>
      </c>
    </row>
    <row r="32" spans="1:6" x14ac:dyDescent="0.2">
      <c r="A32" s="331">
        <v>7610</v>
      </c>
      <c r="B32" s="331" t="s">
        <v>621</v>
      </c>
      <c r="C32" s="338">
        <v>0</v>
      </c>
      <c r="D32" s="338">
        <v>0</v>
      </c>
      <c r="E32" s="338">
        <v>0</v>
      </c>
      <c r="F32" s="338">
        <f t="shared" si="0"/>
        <v>0</v>
      </c>
    </row>
    <row r="33" spans="1:6" x14ac:dyDescent="0.2">
      <c r="A33" s="331">
        <v>7620</v>
      </c>
      <c r="B33" s="331" t="s">
        <v>622</v>
      </c>
      <c r="C33" s="338">
        <v>0</v>
      </c>
      <c r="D33" s="338">
        <v>0</v>
      </c>
      <c r="E33" s="338">
        <v>0</v>
      </c>
      <c r="F33" s="338">
        <f t="shared" si="0"/>
        <v>0</v>
      </c>
    </row>
    <row r="34" spans="1:6" x14ac:dyDescent="0.2">
      <c r="A34" s="331">
        <v>7630</v>
      </c>
      <c r="B34" s="331" t="s">
        <v>623</v>
      </c>
      <c r="C34" s="338">
        <v>0</v>
      </c>
      <c r="D34" s="338">
        <v>0</v>
      </c>
      <c r="E34" s="338">
        <v>0</v>
      </c>
      <c r="F34" s="338">
        <f t="shared" si="0"/>
        <v>0</v>
      </c>
    </row>
    <row r="35" spans="1:6" x14ac:dyDescent="0.2">
      <c r="A35" s="331">
        <v>7640</v>
      </c>
      <c r="B35" s="331" t="s">
        <v>624</v>
      </c>
      <c r="C35" s="338">
        <v>0</v>
      </c>
      <c r="D35" s="338">
        <v>0</v>
      </c>
      <c r="E35" s="338">
        <v>0</v>
      </c>
      <c r="F35" s="338">
        <f t="shared" si="0"/>
        <v>0</v>
      </c>
    </row>
    <row r="36" spans="1:6" x14ac:dyDescent="0.2">
      <c r="C36" s="339"/>
      <c r="D36" s="339"/>
      <c r="E36" s="339"/>
      <c r="F36" s="339"/>
    </row>
    <row r="37" spans="1:6" s="337" customFormat="1" x14ac:dyDescent="0.2">
      <c r="A37" s="336">
        <v>8000</v>
      </c>
      <c r="B37" s="337" t="s">
        <v>625</v>
      </c>
    </row>
    <row r="38" spans="1:6" x14ac:dyDescent="0.2">
      <c r="C38" s="339"/>
      <c r="D38" s="339"/>
      <c r="E38" s="339"/>
      <c r="F38" s="339"/>
    </row>
    <row r="39" spans="1:6" x14ac:dyDescent="0.2">
      <c r="B39" s="514" t="s">
        <v>626</v>
      </c>
      <c r="C39" s="514"/>
      <c r="D39" s="339"/>
      <c r="E39" s="339"/>
      <c r="F39" s="339"/>
    </row>
    <row r="40" spans="1:6" x14ac:dyDescent="0.2">
      <c r="B40" s="340" t="s">
        <v>100</v>
      </c>
      <c r="C40" s="341">
        <f>H1</f>
        <v>2025</v>
      </c>
      <c r="D40" s="339"/>
      <c r="E40" s="339"/>
      <c r="F40" s="339"/>
    </row>
    <row r="41" spans="1:6" x14ac:dyDescent="0.2">
      <c r="A41" s="331">
        <v>8110</v>
      </c>
      <c r="B41" s="342" t="s">
        <v>627</v>
      </c>
      <c r="C41" s="343">
        <v>0</v>
      </c>
      <c r="D41" s="339"/>
      <c r="E41" s="339"/>
      <c r="F41" s="339"/>
    </row>
    <row r="42" spans="1:6" x14ac:dyDescent="0.2">
      <c r="A42" s="331">
        <v>8120</v>
      </c>
      <c r="B42" s="342" t="s">
        <v>628</v>
      </c>
      <c r="C42" s="343">
        <v>0</v>
      </c>
      <c r="D42" s="339"/>
      <c r="E42" s="339"/>
      <c r="F42" s="339"/>
    </row>
    <row r="43" spans="1:6" x14ac:dyDescent="0.2">
      <c r="A43" s="331">
        <v>8130</v>
      </c>
      <c r="B43" s="342" t="s">
        <v>629</v>
      </c>
      <c r="C43" s="343">
        <v>0</v>
      </c>
      <c r="D43" s="339"/>
      <c r="E43" s="339"/>
      <c r="F43" s="339"/>
    </row>
    <row r="44" spans="1:6" x14ac:dyDescent="0.2">
      <c r="A44" s="331">
        <v>8140</v>
      </c>
      <c r="B44" s="342" t="s">
        <v>630</v>
      </c>
      <c r="C44" s="343">
        <v>0</v>
      </c>
      <c r="D44" s="339"/>
      <c r="E44" s="339"/>
      <c r="F44" s="339"/>
    </row>
    <row r="45" spans="1:6" x14ac:dyDescent="0.2">
      <c r="A45" s="331">
        <v>8150</v>
      </c>
      <c r="B45" s="342" t="s">
        <v>631</v>
      </c>
      <c r="C45" s="343">
        <v>0</v>
      </c>
      <c r="D45" s="339"/>
      <c r="E45" s="339"/>
      <c r="F45" s="339"/>
    </row>
    <row r="46" spans="1:6" x14ac:dyDescent="0.2">
      <c r="B46" s="344"/>
      <c r="C46" s="345"/>
      <c r="D46" s="339"/>
      <c r="E46" s="339"/>
      <c r="F46" s="339"/>
    </row>
    <row r="47" spans="1:6" x14ac:dyDescent="0.2">
      <c r="B47" s="346"/>
      <c r="C47" s="347"/>
      <c r="D47" s="339"/>
      <c r="E47" s="339"/>
      <c r="F47" s="339"/>
    </row>
    <row r="48" spans="1:6" x14ac:dyDescent="0.2">
      <c r="B48" s="514" t="s">
        <v>632</v>
      </c>
      <c r="C48" s="514"/>
    </row>
    <row r="49" spans="1:3" x14ac:dyDescent="0.2">
      <c r="B49" s="348" t="s">
        <v>100</v>
      </c>
      <c r="C49" s="341">
        <f>H1</f>
        <v>2025</v>
      </c>
    </row>
    <row r="50" spans="1:3" x14ac:dyDescent="0.2">
      <c r="A50" s="331">
        <v>8210</v>
      </c>
      <c r="B50" s="342" t="s">
        <v>633</v>
      </c>
      <c r="C50" s="349">
        <v>0</v>
      </c>
    </row>
    <row r="51" spans="1:3" x14ac:dyDescent="0.2">
      <c r="A51" s="331">
        <v>8220</v>
      </c>
      <c r="B51" s="342" t="s">
        <v>634</v>
      </c>
      <c r="C51" s="349">
        <v>0</v>
      </c>
    </row>
    <row r="52" spans="1:3" x14ac:dyDescent="0.2">
      <c r="A52" s="331">
        <v>8230</v>
      </c>
      <c r="B52" s="342" t="s">
        <v>635</v>
      </c>
      <c r="C52" s="349">
        <v>0</v>
      </c>
    </row>
    <row r="53" spans="1:3" x14ac:dyDescent="0.2">
      <c r="A53" s="331">
        <v>8240</v>
      </c>
      <c r="B53" s="342" t="s">
        <v>636</v>
      </c>
      <c r="C53" s="349">
        <v>0</v>
      </c>
    </row>
    <row r="54" spans="1:3" x14ac:dyDescent="0.2">
      <c r="A54" s="331">
        <v>8250</v>
      </c>
      <c r="B54" s="342" t="s">
        <v>637</v>
      </c>
      <c r="C54" s="349">
        <v>0</v>
      </c>
    </row>
    <row r="55" spans="1:3" x14ac:dyDescent="0.2">
      <c r="A55" s="331">
        <v>8260</v>
      </c>
      <c r="B55" s="342" t="s">
        <v>638</v>
      </c>
      <c r="C55" s="349">
        <v>0</v>
      </c>
    </row>
    <row r="56" spans="1:3" x14ac:dyDescent="0.2">
      <c r="A56" s="331">
        <v>8270</v>
      </c>
      <c r="B56" s="342" t="s">
        <v>639</v>
      </c>
      <c r="C56" s="349">
        <v>0</v>
      </c>
    </row>
    <row r="58" spans="1:3" x14ac:dyDescent="0.2">
      <c r="B58" s="350"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6"/>
  <sheetViews>
    <sheetView zoomScaleNormal="100" workbookViewId="0">
      <selection activeCell="D19" sqref="D19"/>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66" customWidth="1"/>
    <col min="5" max="5" width="10.5703125" style="3" customWidth="1"/>
    <col min="6" max="7" width="16" style="66" customWidth="1"/>
    <col min="8" max="8" width="10.5703125" style="3" customWidth="1"/>
    <col min="9" max="9" width="16" style="69" customWidth="1"/>
    <col min="10" max="10" width="10.5703125" style="3" customWidth="1"/>
    <col min="11" max="11" width="16" style="69" customWidth="1"/>
    <col min="12" max="12" width="16" style="66" customWidth="1"/>
    <col min="13" max="13" width="35.85546875" style="3" hidden="1" customWidth="1"/>
    <col min="14" max="16384" width="11.42578125" style="3"/>
  </cols>
  <sheetData>
    <row r="1" spans="1:13" x14ac:dyDescent="0.2">
      <c r="A1" s="436" t="s">
        <v>673</v>
      </c>
      <c r="B1" s="436"/>
      <c r="C1" s="436"/>
      <c r="D1" s="436"/>
      <c r="E1" s="436"/>
      <c r="F1" s="436"/>
      <c r="G1" s="436"/>
      <c r="H1" s="436"/>
      <c r="I1" s="436"/>
      <c r="J1" s="436"/>
      <c r="K1" s="1" t="s">
        <v>0</v>
      </c>
      <c r="L1" s="2">
        <v>2025</v>
      </c>
    </row>
    <row r="2" spans="1:13" x14ac:dyDescent="0.2">
      <c r="A2" s="436" t="s">
        <v>1</v>
      </c>
      <c r="B2" s="436"/>
      <c r="C2" s="436"/>
      <c r="D2" s="436"/>
      <c r="E2" s="436"/>
      <c r="F2" s="436"/>
      <c r="G2" s="436"/>
      <c r="H2" s="436"/>
      <c r="I2" s="436"/>
      <c r="J2" s="436"/>
      <c r="K2" s="1" t="s">
        <v>2</v>
      </c>
      <c r="L2" s="2" t="s">
        <v>3</v>
      </c>
    </row>
    <row r="3" spans="1:13" x14ac:dyDescent="0.2">
      <c r="A3" s="436" t="s">
        <v>674</v>
      </c>
      <c r="B3" s="436"/>
      <c r="C3" s="436"/>
      <c r="D3" s="436"/>
      <c r="E3" s="436"/>
      <c r="F3" s="436"/>
      <c r="G3" s="436"/>
      <c r="H3" s="436"/>
      <c r="I3" s="436"/>
      <c r="J3" s="436"/>
      <c r="K3" s="1" t="s">
        <v>4</v>
      </c>
      <c r="L3" s="2">
        <v>4</v>
      </c>
    </row>
    <row r="4" spans="1:13" ht="12" thickBot="1" x14ac:dyDescent="0.25"/>
    <row r="5" spans="1:13" ht="15.75" customHeight="1" thickBot="1" x14ac:dyDescent="0.25">
      <c r="A5" s="454" t="s">
        <v>5</v>
      </c>
      <c r="B5" s="462" t="s">
        <v>270</v>
      </c>
      <c r="C5" s="458">
        <v>2022</v>
      </c>
      <c r="D5" s="459"/>
      <c r="E5" s="459"/>
      <c r="F5" s="70"/>
      <c r="G5" s="460" t="s">
        <v>285</v>
      </c>
      <c r="H5" s="458">
        <v>2021</v>
      </c>
      <c r="I5" s="459"/>
      <c r="J5" s="459"/>
      <c r="K5" s="71"/>
      <c r="L5" s="460" t="s">
        <v>285</v>
      </c>
      <c r="M5" s="456" t="s">
        <v>270</v>
      </c>
    </row>
    <row r="6" spans="1:13" ht="12" thickBot="1" x14ac:dyDescent="0.25">
      <c r="A6" s="455"/>
      <c r="B6" s="463"/>
      <c r="C6" s="81" t="s">
        <v>271</v>
      </c>
      <c r="D6" s="82" t="s">
        <v>284</v>
      </c>
      <c r="E6" s="82" t="s">
        <v>271</v>
      </c>
      <c r="F6" s="82" t="s">
        <v>284</v>
      </c>
      <c r="G6" s="461"/>
      <c r="H6" s="81" t="s">
        <v>271</v>
      </c>
      <c r="I6" s="82" t="s">
        <v>284</v>
      </c>
      <c r="J6" s="82" t="s">
        <v>271</v>
      </c>
      <c r="K6" s="82" t="s">
        <v>284</v>
      </c>
      <c r="L6" s="461"/>
      <c r="M6" s="457"/>
    </row>
    <row r="7" spans="1:13" ht="12" thickBot="1" x14ac:dyDescent="0.25">
      <c r="A7" s="80" t="s">
        <v>9</v>
      </c>
      <c r="B7" s="165" t="s">
        <v>203</v>
      </c>
      <c r="C7" s="195" t="s">
        <v>283</v>
      </c>
      <c r="D7" s="368">
        <f>IF(ACT!B66&gt;0,ACT!B66,ACT!B66*-1)</f>
        <v>39258188.769999981</v>
      </c>
      <c r="E7" s="196" t="s">
        <v>272</v>
      </c>
      <c r="F7" s="369">
        <f>IF(ESF!E36&gt;0,ESF!E36,ESF!E36*-1)</f>
        <v>39258188.770000003</v>
      </c>
      <c r="G7" s="393">
        <f>ROUND(D7-F7,2)</f>
        <v>0</v>
      </c>
      <c r="H7" s="84" t="s">
        <v>282</v>
      </c>
      <c r="I7" s="380">
        <f>IF(ACT!C66&gt;0,ACT!C66,ACT!C66*-1)</f>
        <v>84675072.639999986</v>
      </c>
      <c r="J7" s="85" t="s">
        <v>272</v>
      </c>
      <c r="K7" s="386">
        <f>IF(ESF!F36&gt;0,ESF!F36,ESF!F36*-1)</f>
        <v>84675072.640000001</v>
      </c>
      <c r="L7" s="388">
        <f>ROUND(I7-K7,2)</f>
        <v>0</v>
      </c>
      <c r="M7" s="136" t="s">
        <v>203</v>
      </c>
    </row>
    <row r="8" spans="1:13" ht="12" thickBot="1" x14ac:dyDescent="0.25">
      <c r="A8" s="72" t="s">
        <v>12</v>
      </c>
      <c r="B8" s="171" t="s">
        <v>203</v>
      </c>
      <c r="C8" s="86" t="s">
        <v>283</v>
      </c>
      <c r="D8" s="369">
        <f>IF(ACT!B66&gt;0,ACT!B66,ACT!B66*-1)</f>
        <v>39258188.769999981</v>
      </c>
      <c r="E8" s="87" t="s">
        <v>286</v>
      </c>
      <c r="F8" s="375">
        <f>IF(VHP!D28&gt;0,VHP!D28,VHP!D28*-1)</f>
        <v>39258188.770000003</v>
      </c>
      <c r="G8" s="394">
        <f>ROUND(D8-F8,2)</f>
        <v>0</v>
      </c>
      <c r="H8" s="452"/>
      <c r="I8" s="447"/>
      <c r="J8" s="447"/>
      <c r="K8" s="447"/>
      <c r="L8" s="453"/>
      <c r="M8" s="137" t="s">
        <v>203</v>
      </c>
    </row>
    <row r="9" spans="1:13" ht="12" thickBot="1" x14ac:dyDescent="0.25">
      <c r="A9" s="72" t="s">
        <v>15</v>
      </c>
      <c r="B9" s="171" t="s">
        <v>203</v>
      </c>
      <c r="C9" s="439"/>
      <c r="D9" s="440"/>
      <c r="E9" s="440"/>
      <c r="F9" s="88"/>
      <c r="G9" s="89"/>
      <c r="H9" s="90" t="s">
        <v>282</v>
      </c>
      <c r="I9" s="381">
        <f>IF(ACT!C66&gt;0,ACT!C66,ACT!C66*-1)</f>
        <v>84675072.639999986</v>
      </c>
      <c r="J9" s="91" t="s">
        <v>286</v>
      </c>
      <c r="K9" s="381">
        <f>IF(VHP!D10&gt;0,VHP!D10,VHP!D10*-1)</f>
        <v>84675072.640000001</v>
      </c>
      <c r="L9" s="389">
        <f>ROUND(I9-K9,2)</f>
        <v>0</v>
      </c>
      <c r="M9" s="137" t="s">
        <v>203</v>
      </c>
    </row>
    <row r="10" spans="1:13" ht="12" thickBot="1" x14ac:dyDescent="0.25">
      <c r="A10" s="72" t="s">
        <v>17</v>
      </c>
      <c r="B10" s="171" t="s">
        <v>203</v>
      </c>
      <c r="C10" s="92"/>
      <c r="D10" s="93"/>
      <c r="E10" s="94" t="s">
        <v>286</v>
      </c>
      <c r="F10" s="375">
        <f>IF(VHP!D29&gt;0,VHP!D29,VHP!D29*-1)</f>
        <v>84675072.640000001</v>
      </c>
      <c r="G10" s="95"/>
      <c r="H10" s="90" t="s">
        <v>282</v>
      </c>
      <c r="I10" s="380">
        <f>IF(ACT!C66&gt;0,ACT!C66,ACT!C66*-1)</f>
        <v>84675072.639999986</v>
      </c>
      <c r="J10" s="96"/>
      <c r="K10" s="97"/>
      <c r="L10" s="389">
        <f>ROUND(F10-I10,2)</f>
        <v>0</v>
      </c>
      <c r="M10" s="137" t="s">
        <v>203</v>
      </c>
    </row>
    <row r="11" spans="1:13" ht="12" thickBot="1" x14ac:dyDescent="0.25">
      <c r="A11" s="72" t="s">
        <v>19</v>
      </c>
      <c r="B11" s="171" t="s">
        <v>203</v>
      </c>
      <c r="C11" s="90" t="s">
        <v>272</v>
      </c>
      <c r="D11" s="370">
        <f>IF(ESF!E36&gt;0,ESF!E36,ESF!E36*-1)</f>
        <v>39258188.770000003</v>
      </c>
      <c r="E11" s="98" t="s">
        <v>282</v>
      </c>
      <c r="F11" s="376">
        <f>IF(ACT!B66&gt;0,ACT!B66,ACT!B66*-1)</f>
        <v>39258188.769999981</v>
      </c>
      <c r="G11" s="395">
        <f t="shared" ref="G11:G28" si="0">ROUND(D11-F11,2)</f>
        <v>0</v>
      </c>
      <c r="H11" s="90" t="s">
        <v>272</v>
      </c>
      <c r="I11" s="382">
        <f>IF(ESF!F36&gt;0,ESF!F36,ESF!F36*-1)</f>
        <v>84675072.640000001</v>
      </c>
      <c r="J11" s="91" t="s">
        <v>282</v>
      </c>
      <c r="K11" s="381">
        <f>IF(ACT!C66&gt;0,ACT!C66,ACT!C66*-1)</f>
        <v>84675072.639999986</v>
      </c>
      <c r="L11" s="389">
        <f>ROUND(I11-K11,2)</f>
        <v>0</v>
      </c>
      <c r="M11" s="137" t="s">
        <v>203</v>
      </c>
    </row>
    <row r="12" spans="1:13" x14ac:dyDescent="0.2">
      <c r="A12" s="73" t="s">
        <v>22</v>
      </c>
      <c r="B12" s="173" t="s">
        <v>160</v>
      </c>
      <c r="C12" s="99" t="s">
        <v>272</v>
      </c>
      <c r="D12" s="371">
        <f>IF(ESF!B5&gt;0,ESF!B5,ESF!B5*-1)</f>
        <v>63443712.939999998</v>
      </c>
      <c r="E12" s="100" t="s">
        <v>273</v>
      </c>
      <c r="F12" s="377">
        <f>IF(EAA!E5&gt;0,EAA!E5,EAA!E5*-1)</f>
        <v>63443712.940000057</v>
      </c>
      <c r="G12" s="396">
        <f t="shared" si="0"/>
        <v>0</v>
      </c>
      <c r="H12" s="101" t="s">
        <v>272</v>
      </c>
      <c r="I12" s="383">
        <f>IF(ESF!C5&gt;0,ESF!C5,ESF!C5*-1)</f>
        <v>42318099.079999998</v>
      </c>
      <c r="J12" s="102" t="s">
        <v>273</v>
      </c>
      <c r="K12" s="387">
        <f>IF(EAA!B5&gt;0,EAA!B5,EAA!B5*-1)</f>
        <v>42318099.079999998</v>
      </c>
      <c r="L12" s="390">
        <f t="shared" ref="L12:L43" si="1">ROUND(I12-K12,2)</f>
        <v>0</v>
      </c>
      <c r="M12" s="138" t="s">
        <v>160</v>
      </c>
    </row>
    <row r="13" spans="1:13" x14ac:dyDescent="0.2">
      <c r="A13" s="74"/>
      <c r="B13" s="164" t="s">
        <v>162</v>
      </c>
      <c r="C13" s="103" t="s">
        <v>272</v>
      </c>
      <c r="D13" s="372">
        <f>IF(ESF!B6&gt;0,ESF!B6,ESF!B6*-1)</f>
        <v>1131365.69</v>
      </c>
      <c r="E13" s="104" t="s">
        <v>273</v>
      </c>
      <c r="F13" s="378">
        <f>IF(EAA!E6&gt;0,EAA!E6,EAA!E6*-1)</f>
        <v>1131365.6900000572</v>
      </c>
      <c r="G13" s="397">
        <f t="shared" si="0"/>
        <v>0</v>
      </c>
      <c r="H13" s="105" t="s">
        <v>272</v>
      </c>
      <c r="I13" s="384">
        <f>IF(ESF!C6&gt;0,ESF!C6,ESF!C6*-1)</f>
        <v>616301.85</v>
      </c>
      <c r="J13" s="94" t="s">
        <v>273</v>
      </c>
      <c r="K13" s="384">
        <f>IF(EAA!B6&gt;0,EAA!B6,EAA!B6*-1)</f>
        <v>616301.85</v>
      </c>
      <c r="L13" s="391">
        <f t="shared" si="1"/>
        <v>0</v>
      </c>
      <c r="M13" s="139" t="s">
        <v>162</v>
      </c>
    </row>
    <row r="14" spans="1:13" x14ac:dyDescent="0.2">
      <c r="A14" s="74"/>
      <c r="B14" s="164" t="s">
        <v>164</v>
      </c>
      <c r="C14" s="103" t="s">
        <v>272</v>
      </c>
      <c r="D14" s="372">
        <f>IF(ESF!B7&gt;0,ESF!B7,ESF!B7*-1)</f>
        <v>12917813.619999999</v>
      </c>
      <c r="E14" s="104" t="s">
        <v>273</v>
      </c>
      <c r="F14" s="378">
        <f>IF(EAA!E7&gt;0,EAA!E7,EAA!E7*-1)</f>
        <v>12917813.619999997</v>
      </c>
      <c r="G14" s="397">
        <f t="shared" si="0"/>
        <v>0</v>
      </c>
      <c r="H14" s="105" t="s">
        <v>272</v>
      </c>
      <c r="I14" s="384">
        <f>IF(ESF!C7&gt;0,ESF!C7,ESF!C7*-1)</f>
        <v>5779310.7999999998</v>
      </c>
      <c r="J14" s="94" t="s">
        <v>273</v>
      </c>
      <c r="K14" s="384">
        <f>IF(EAA!B7&gt;0,EAA!B7,EAA!B7*-1)</f>
        <v>5779310.7999999998</v>
      </c>
      <c r="L14" s="391">
        <f t="shared" si="1"/>
        <v>0</v>
      </c>
      <c r="M14" s="139" t="s">
        <v>164</v>
      </c>
    </row>
    <row r="15" spans="1:13" x14ac:dyDescent="0.2">
      <c r="A15" s="74"/>
      <c r="B15" s="164" t="s">
        <v>166</v>
      </c>
      <c r="C15" s="103" t="s">
        <v>272</v>
      </c>
      <c r="D15" s="372">
        <f>IF(ESF!B8&gt;0,ESF!B8,ESF!B8*-1)</f>
        <v>0</v>
      </c>
      <c r="E15" s="104" t="s">
        <v>273</v>
      </c>
      <c r="F15" s="378">
        <f>IF(EAA!E8&gt;0,EAA!E8,EAA!E8*-1)</f>
        <v>0</v>
      </c>
      <c r="G15" s="397">
        <f t="shared" si="0"/>
        <v>0</v>
      </c>
      <c r="H15" s="105" t="s">
        <v>272</v>
      </c>
      <c r="I15" s="384">
        <f>IF(ESF!C8&gt;0,ESF!C8,ESF!C8*-1)</f>
        <v>0</v>
      </c>
      <c r="J15" s="94" t="s">
        <v>273</v>
      </c>
      <c r="K15" s="384">
        <f>IF(EAA!B8&gt;0,EAA!B8,EAA!B8*-1)</f>
        <v>0</v>
      </c>
      <c r="L15" s="391">
        <f t="shared" si="1"/>
        <v>0</v>
      </c>
      <c r="M15" s="139" t="s">
        <v>166</v>
      </c>
    </row>
    <row r="16" spans="1:13" x14ac:dyDescent="0.2">
      <c r="A16" s="74"/>
      <c r="B16" s="164" t="s">
        <v>168</v>
      </c>
      <c r="C16" s="103" t="s">
        <v>272</v>
      </c>
      <c r="D16" s="372">
        <f>IF(ESF!B9&gt;0,ESF!B9,ESF!B9*-1)</f>
        <v>0</v>
      </c>
      <c r="E16" s="104" t="s">
        <v>273</v>
      </c>
      <c r="F16" s="378">
        <f>IF(EAA!E9&gt;0,EAA!E9,EAA!E9*-1)</f>
        <v>0</v>
      </c>
      <c r="G16" s="397">
        <f t="shared" si="0"/>
        <v>0</v>
      </c>
      <c r="H16" s="105" t="s">
        <v>272</v>
      </c>
      <c r="I16" s="384">
        <f>IF(ESF!C9&gt;0,ESF!C9,ESF!C9*-1)</f>
        <v>0</v>
      </c>
      <c r="J16" s="94" t="s">
        <v>273</v>
      </c>
      <c r="K16" s="384">
        <f>IF(EAA!B9&gt;0,EAA!B9,EAA!B9*-1)</f>
        <v>0</v>
      </c>
      <c r="L16" s="391">
        <f t="shared" si="1"/>
        <v>0</v>
      </c>
      <c r="M16" s="139" t="s">
        <v>168</v>
      </c>
    </row>
    <row r="17" spans="1:13" ht="22.5" x14ac:dyDescent="0.2">
      <c r="A17" s="74"/>
      <c r="B17" s="164" t="s">
        <v>170</v>
      </c>
      <c r="C17" s="103" t="s">
        <v>272</v>
      </c>
      <c r="D17" s="372">
        <f>IF(ESF!B10&gt;0,ESF!B10,ESF!B10*-1)</f>
        <v>0</v>
      </c>
      <c r="E17" s="104" t="s">
        <v>273</v>
      </c>
      <c r="F17" s="378">
        <f>IF(EAA!E10&gt;0,EAA!E10,EAA!E10*-1)</f>
        <v>0</v>
      </c>
      <c r="G17" s="397">
        <f t="shared" si="0"/>
        <v>0</v>
      </c>
      <c r="H17" s="105" t="s">
        <v>272</v>
      </c>
      <c r="I17" s="384">
        <f>IF(ESF!C10&gt;0,ESF!C10,ESF!C10*-1)</f>
        <v>0</v>
      </c>
      <c r="J17" s="94" t="s">
        <v>273</v>
      </c>
      <c r="K17" s="384">
        <f>IF(EAA!B10&gt;0,EAA!B10,EAA!B10*-1)</f>
        <v>0</v>
      </c>
      <c r="L17" s="391">
        <f t="shared" si="1"/>
        <v>0</v>
      </c>
      <c r="M17" s="139" t="s">
        <v>170</v>
      </c>
    </row>
    <row r="18" spans="1:13" x14ac:dyDescent="0.2">
      <c r="A18" s="74"/>
      <c r="B18" s="164" t="s">
        <v>172</v>
      </c>
      <c r="C18" s="103" t="s">
        <v>272</v>
      </c>
      <c r="D18" s="372">
        <f>IF(ESF!B11&gt;0,ESF!B11,ESF!B11*-1)</f>
        <v>0</v>
      </c>
      <c r="E18" s="104" t="s">
        <v>273</v>
      </c>
      <c r="F18" s="378">
        <f>IF(EAA!E11&gt;0,EAA!E11,EAA!E11*-1)</f>
        <v>0</v>
      </c>
      <c r="G18" s="397">
        <f t="shared" si="0"/>
        <v>0</v>
      </c>
      <c r="H18" s="105" t="s">
        <v>272</v>
      </c>
      <c r="I18" s="384">
        <f>IF(ESF!C11&gt;0,ESF!C11,ESF!C11*-1)</f>
        <v>0</v>
      </c>
      <c r="J18" s="94" t="s">
        <v>273</v>
      </c>
      <c r="K18" s="384">
        <f>IF(EAA!B11&gt;0,EAA!B11,EAA!B11*-1)</f>
        <v>0</v>
      </c>
      <c r="L18" s="391">
        <f t="shared" si="1"/>
        <v>0</v>
      </c>
      <c r="M18" s="139" t="s">
        <v>172</v>
      </c>
    </row>
    <row r="19" spans="1:13" x14ac:dyDescent="0.2">
      <c r="A19" s="74"/>
      <c r="B19" s="164" t="s">
        <v>178</v>
      </c>
      <c r="C19" s="103" t="s">
        <v>272</v>
      </c>
      <c r="D19" s="372">
        <f>IF(ESF!B16&gt;0,ESF!B16,ESF!B16*-1)</f>
        <v>0</v>
      </c>
      <c r="E19" s="104" t="s">
        <v>273</v>
      </c>
      <c r="F19" s="378">
        <f>IF(EAA!E13&gt;0,EAA!E13,EAA!E13*-1)</f>
        <v>0</v>
      </c>
      <c r="G19" s="397">
        <f t="shared" si="0"/>
        <v>0</v>
      </c>
      <c r="H19" s="105" t="s">
        <v>272</v>
      </c>
      <c r="I19" s="384">
        <f>IF(ESF!C16&gt;0,ESF!C16,ESF!C16*-1)</f>
        <v>0</v>
      </c>
      <c r="J19" s="94" t="s">
        <v>273</v>
      </c>
      <c r="K19" s="384">
        <f>IF(EAA!B13&gt;0,EAA!B13,EAA!B13*-1)</f>
        <v>0</v>
      </c>
      <c r="L19" s="391">
        <f t="shared" si="1"/>
        <v>0</v>
      </c>
      <c r="M19" s="139" t="s">
        <v>178</v>
      </c>
    </row>
    <row r="20" spans="1:13" ht="22.5" x14ac:dyDescent="0.2">
      <c r="A20" s="74"/>
      <c r="B20" s="164" t="s">
        <v>180</v>
      </c>
      <c r="C20" s="103" t="s">
        <v>272</v>
      </c>
      <c r="D20" s="372">
        <f>IF(ESF!B17&gt;0,ESF!B17,ESF!B17*-1)</f>
        <v>0</v>
      </c>
      <c r="E20" s="104" t="s">
        <v>273</v>
      </c>
      <c r="F20" s="378">
        <f>IF(EAA!E14&gt;0,EAA!E14,EAA!E14*-1)</f>
        <v>0</v>
      </c>
      <c r="G20" s="397">
        <f t="shared" si="0"/>
        <v>0</v>
      </c>
      <c r="H20" s="105" t="s">
        <v>272</v>
      </c>
      <c r="I20" s="384">
        <f>IF(ESF!C17&gt;0,ESF!C17,ESF!C17*-1)</f>
        <v>0</v>
      </c>
      <c r="J20" s="94" t="s">
        <v>273</v>
      </c>
      <c r="K20" s="384">
        <f>IF(EAA!B14&gt;0,EAA!B14,EAA!B14*-1)</f>
        <v>0</v>
      </c>
      <c r="L20" s="391">
        <f t="shared" si="1"/>
        <v>0</v>
      </c>
      <c r="M20" s="139" t="s">
        <v>180</v>
      </c>
    </row>
    <row r="21" spans="1:13" ht="22.5" x14ac:dyDescent="0.2">
      <c r="A21" s="74"/>
      <c r="B21" s="164" t="s">
        <v>182</v>
      </c>
      <c r="C21" s="103" t="s">
        <v>272</v>
      </c>
      <c r="D21" s="372">
        <f>IF(ESF!B18&gt;0,ESF!B18,ESF!B18*-1)</f>
        <v>155125505.40000001</v>
      </c>
      <c r="E21" s="104" t="s">
        <v>273</v>
      </c>
      <c r="F21" s="378">
        <f>IF(EAA!E15&gt;0,EAA!E15,EAA!E15*-1)</f>
        <v>155125505.40000001</v>
      </c>
      <c r="G21" s="397">
        <f t="shared" si="0"/>
        <v>0</v>
      </c>
      <c r="H21" s="105" t="s">
        <v>272</v>
      </c>
      <c r="I21" s="384">
        <f>IF(ESF!C18&gt;0,ESF!C18,ESF!C18*-1)</f>
        <v>155786968.36000001</v>
      </c>
      <c r="J21" s="94" t="s">
        <v>273</v>
      </c>
      <c r="K21" s="384">
        <f>IF(EAA!B15&gt;0,EAA!B15,EAA!B15*-1)</f>
        <v>155786968.36000001</v>
      </c>
      <c r="L21" s="391">
        <f t="shared" si="1"/>
        <v>0</v>
      </c>
      <c r="M21" s="139" t="s">
        <v>182</v>
      </c>
    </row>
    <row r="22" spans="1:13" x14ac:dyDescent="0.2">
      <c r="A22" s="74"/>
      <c r="B22" s="164" t="s">
        <v>184</v>
      </c>
      <c r="C22" s="103" t="s">
        <v>272</v>
      </c>
      <c r="D22" s="372">
        <f>IF(ESF!B19&gt;0,ESF!B19,ESF!B19*-1)</f>
        <v>69862591.939999998</v>
      </c>
      <c r="E22" s="104" t="s">
        <v>273</v>
      </c>
      <c r="F22" s="378">
        <f>IF(EAA!E16&gt;0,EAA!E16,EAA!E16*-1)</f>
        <v>69862591.940000013</v>
      </c>
      <c r="G22" s="397">
        <f t="shared" si="0"/>
        <v>0</v>
      </c>
      <c r="H22" s="105" t="s">
        <v>272</v>
      </c>
      <c r="I22" s="384">
        <f>IF(ESF!C19&gt;0,ESF!C19,ESF!C19*-1)</f>
        <v>59972233.539999999</v>
      </c>
      <c r="J22" s="94" t="s">
        <v>273</v>
      </c>
      <c r="K22" s="384">
        <f>IF(EAA!B16&gt;0,EAA!B16,EAA!B16*-1)</f>
        <v>59972233.539999999</v>
      </c>
      <c r="L22" s="391">
        <f t="shared" si="1"/>
        <v>0</v>
      </c>
      <c r="M22" s="139" t="s">
        <v>184</v>
      </c>
    </row>
    <row r="23" spans="1:13" x14ac:dyDescent="0.2">
      <c r="A23" s="74"/>
      <c r="B23" s="164" t="s">
        <v>186</v>
      </c>
      <c r="C23" s="103" t="s">
        <v>272</v>
      </c>
      <c r="D23" s="372">
        <f>IF(ESF!B20&gt;0,ESF!B20,ESF!B20*-1)</f>
        <v>5642138.46</v>
      </c>
      <c r="E23" s="104" t="s">
        <v>273</v>
      </c>
      <c r="F23" s="378">
        <f>IF(EAA!E17&gt;0,EAA!E17,EAA!E17*-1)</f>
        <v>5642138.46</v>
      </c>
      <c r="G23" s="397">
        <f t="shared" si="0"/>
        <v>0</v>
      </c>
      <c r="H23" s="105" t="s">
        <v>272</v>
      </c>
      <c r="I23" s="384">
        <f>IF(ESF!C20&gt;0,ESF!C20,ESF!C20*-1)</f>
        <v>5640189.46</v>
      </c>
      <c r="J23" s="94" t="s">
        <v>273</v>
      </c>
      <c r="K23" s="384">
        <f>IF(EAA!B17&gt;0,EAA!B17,EAA!B17*-1)</f>
        <v>5640189.46</v>
      </c>
      <c r="L23" s="391">
        <f t="shared" si="1"/>
        <v>0</v>
      </c>
      <c r="M23" s="139" t="s">
        <v>186</v>
      </c>
    </row>
    <row r="24" spans="1:13" ht="22.5" x14ac:dyDescent="0.2">
      <c r="A24" s="74"/>
      <c r="B24" s="164" t="s">
        <v>188</v>
      </c>
      <c r="C24" s="103" t="s">
        <v>272</v>
      </c>
      <c r="D24" s="372">
        <f>IF(ESF!B21&gt;0,ESF!B21,ESF!B21*-1)</f>
        <v>76249267.260000005</v>
      </c>
      <c r="E24" s="104" t="s">
        <v>273</v>
      </c>
      <c r="F24" s="378">
        <f>IF(EAA!E18&gt;0,EAA!E18,EAA!E18*-1)</f>
        <v>76249267.25999999</v>
      </c>
      <c r="G24" s="397">
        <f t="shared" si="0"/>
        <v>0</v>
      </c>
      <c r="H24" s="105" t="s">
        <v>272</v>
      </c>
      <c r="I24" s="384">
        <f>IF(ESF!C21&gt;0,ESF!C21,ESF!C21*-1)</f>
        <v>70592957.049999997</v>
      </c>
      <c r="J24" s="94" t="s">
        <v>273</v>
      </c>
      <c r="K24" s="384">
        <f>IF(EAA!B18&gt;0,EAA!B18,EAA!B18*-1)</f>
        <v>70592957.049999997</v>
      </c>
      <c r="L24" s="391">
        <f t="shared" si="1"/>
        <v>0</v>
      </c>
      <c r="M24" s="139" t="s">
        <v>188</v>
      </c>
    </row>
    <row r="25" spans="1:13" x14ac:dyDescent="0.2">
      <c r="A25" s="74"/>
      <c r="B25" s="164" t="s">
        <v>190</v>
      </c>
      <c r="C25" s="103" t="s">
        <v>272</v>
      </c>
      <c r="D25" s="372">
        <f>IF(ESF!B22&gt;0,ESF!B22,ESF!B22*-1)</f>
        <v>745601.53</v>
      </c>
      <c r="E25" s="104" t="s">
        <v>273</v>
      </c>
      <c r="F25" s="378">
        <f>IF(EAA!E19&gt;0,EAA!E19,EAA!E19*-1)</f>
        <v>745601.53</v>
      </c>
      <c r="G25" s="397">
        <f t="shared" si="0"/>
        <v>0</v>
      </c>
      <c r="H25" s="105" t="s">
        <v>272</v>
      </c>
      <c r="I25" s="384">
        <f>IF(ESF!C22&gt;0,ESF!C22,ESF!C22*-1)</f>
        <v>745601.53</v>
      </c>
      <c r="J25" s="94" t="s">
        <v>273</v>
      </c>
      <c r="K25" s="384">
        <f>IF(EAA!B19&gt;0,EAA!B19,EAA!B19*-1)</f>
        <v>745601.53</v>
      </c>
      <c r="L25" s="391">
        <f t="shared" si="1"/>
        <v>0</v>
      </c>
      <c r="M25" s="139" t="s">
        <v>190</v>
      </c>
    </row>
    <row r="26" spans="1:13" ht="22.5" x14ac:dyDescent="0.2">
      <c r="A26" s="74"/>
      <c r="B26" s="164" t="s">
        <v>192</v>
      </c>
      <c r="C26" s="103" t="s">
        <v>272</v>
      </c>
      <c r="D26" s="372">
        <f>IF(ESF!B23&gt;0,ESF!B23,ESF!B23*-1)</f>
        <v>0</v>
      </c>
      <c r="E26" s="104" t="s">
        <v>273</v>
      </c>
      <c r="F26" s="378">
        <f>IF(EAA!E20&gt;0,EAA!E20,EAA!E20*-1)</f>
        <v>0</v>
      </c>
      <c r="G26" s="397">
        <f t="shared" si="0"/>
        <v>0</v>
      </c>
      <c r="H26" s="105" t="s">
        <v>272</v>
      </c>
      <c r="I26" s="384">
        <f>IF(ESF!C23&gt;0,ESF!C23,ESF!C23*-1)</f>
        <v>0</v>
      </c>
      <c r="J26" s="94" t="s">
        <v>273</v>
      </c>
      <c r="K26" s="384">
        <f>IF(EAA!B20&gt;0,EAA!B20,EAA!B20*-1)</f>
        <v>0</v>
      </c>
      <c r="L26" s="391">
        <f t="shared" si="1"/>
        <v>0</v>
      </c>
      <c r="M26" s="139" t="s">
        <v>192</v>
      </c>
    </row>
    <row r="27" spans="1:13" ht="12" thickBot="1" x14ac:dyDescent="0.25">
      <c r="A27" s="75"/>
      <c r="B27" s="174" t="s">
        <v>193</v>
      </c>
      <c r="C27" s="106" t="s">
        <v>272</v>
      </c>
      <c r="D27" s="373">
        <f>IF(ESF!B24&gt;0,ESF!B24,ESF!B24*-1)</f>
        <v>0</v>
      </c>
      <c r="E27" s="107" t="s">
        <v>273</v>
      </c>
      <c r="F27" s="379">
        <f>IF(EAA!E21&gt;0,EAA!E21,EAA!E21*-1)</f>
        <v>0</v>
      </c>
      <c r="G27" s="398">
        <f t="shared" si="0"/>
        <v>0</v>
      </c>
      <c r="H27" s="108" t="s">
        <v>272</v>
      </c>
      <c r="I27" s="385">
        <f>IF(ESF!C24&gt;0,ESF!C24,ESF!C24*-1)</f>
        <v>0</v>
      </c>
      <c r="J27" s="109" t="s">
        <v>273</v>
      </c>
      <c r="K27" s="385">
        <f>IF(EAA!B21&gt;0,EAA!B21,EAA!B21*-1)</f>
        <v>0</v>
      </c>
      <c r="L27" s="392">
        <f t="shared" si="1"/>
        <v>0</v>
      </c>
      <c r="M27" s="140" t="s">
        <v>193</v>
      </c>
    </row>
    <row r="28" spans="1:13" ht="12" thickBot="1" x14ac:dyDescent="0.25">
      <c r="A28" s="72" t="s">
        <v>25</v>
      </c>
      <c r="B28" s="171" t="s">
        <v>160</v>
      </c>
      <c r="C28" s="110" t="s">
        <v>272</v>
      </c>
      <c r="D28" s="374">
        <f>IF(ESF!B5&gt;0,ESF!B5,ESF!B5*-1)</f>
        <v>63443712.939999998</v>
      </c>
      <c r="E28" s="111" t="s">
        <v>274</v>
      </c>
      <c r="F28" s="370">
        <f>IF(EFE!B65&gt;0,EFE!B65,EFE!B65*-1)</f>
        <v>63443712.939999998</v>
      </c>
      <c r="G28" s="395">
        <f t="shared" si="0"/>
        <v>0</v>
      </c>
      <c r="H28" s="112"/>
      <c r="I28" s="113"/>
      <c r="J28" s="113"/>
      <c r="K28" s="113"/>
      <c r="L28" s="114"/>
      <c r="M28" s="137" t="s">
        <v>160</v>
      </c>
    </row>
    <row r="29" spans="1:13" ht="12" thickBot="1" x14ac:dyDescent="0.25">
      <c r="A29" s="72" t="s">
        <v>28</v>
      </c>
      <c r="B29" s="171" t="s">
        <v>160</v>
      </c>
      <c r="C29" s="452"/>
      <c r="D29" s="447"/>
      <c r="E29" s="447"/>
      <c r="F29" s="115"/>
      <c r="G29" s="116"/>
      <c r="H29" s="90" t="s">
        <v>272</v>
      </c>
      <c r="I29" s="381">
        <f>IF(ESF!C5&gt;0,ESF!C5,ESF!C5*-1)</f>
        <v>42318099.079999998</v>
      </c>
      <c r="J29" s="91" t="s">
        <v>274</v>
      </c>
      <c r="K29" s="381">
        <f>IF(EFE!B63&gt;0,EFE!B63,EFE!B63*-1)</f>
        <v>42318099.079999998</v>
      </c>
      <c r="L29" s="389">
        <f t="shared" si="1"/>
        <v>0</v>
      </c>
      <c r="M29" s="137" t="s">
        <v>160</v>
      </c>
    </row>
    <row r="30" spans="1:13" ht="12" thickBot="1" x14ac:dyDescent="0.25">
      <c r="A30" s="72" t="s">
        <v>30</v>
      </c>
      <c r="B30" s="171" t="s">
        <v>275</v>
      </c>
      <c r="C30" s="110" t="s">
        <v>272</v>
      </c>
      <c r="D30" s="370">
        <f>IF(ESF!B28&gt;0,ESF!B28,ESF!B28*-1)</f>
        <v>232619462.32000002</v>
      </c>
      <c r="E30" s="91" t="s">
        <v>272</v>
      </c>
      <c r="F30" s="370">
        <f>IF(ESF!E48&gt;0,ESF!E48,ESF!E48*-1)</f>
        <v>232619462.31999999</v>
      </c>
      <c r="G30" s="395">
        <f>ROUND(D30-F30,2)</f>
        <v>0</v>
      </c>
      <c r="H30" s="90" t="s">
        <v>272</v>
      </c>
      <c r="I30" s="381">
        <f>IF(ESF!C28&gt;0,ESF!C28,ESF!C28*-1)</f>
        <v>200265747.56999999</v>
      </c>
      <c r="J30" s="91" t="s">
        <v>272</v>
      </c>
      <c r="K30" s="381">
        <f>IF(ESF!F48&gt;0,ESF!F48,ESF!F48*-1)</f>
        <v>200265747.56999996</v>
      </c>
      <c r="L30" s="389">
        <f t="shared" si="1"/>
        <v>0</v>
      </c>
      <c r="M30" s="137" t="s">
        <v>275</v>
      </c>
    </row>
    <row r="31" spans="1:13" ht="12" thickBot="1" x14ac:dyDescent="0.25">
      <c r="A31" s="72" t="s">
        <v>33</v>
      </c>
      <c r="B31" s="171" t="s">
        <v>276</v>
      </c>
      <c r="C31" s="110" t="s">
        <v>272</v>
      </c>
      <c r="D31" s="370">
        <f>IF(ESF!E26&gt;0,ESF!E26,ESF!E26*-1)</f>
        <v>17933098.289999999</v>
      </c>
      <c r="E31" s="91" t="s">
        <v>287</v>
      </c>
      <c r="F31" s="370">
        <f>IF(ADP!E34&gt;0,ADP!E34,ADP!E34*-1)</f>
        <v>17933098.289999999</v>
      </c>
      <c r="G31" s="395">
        <f>ROUND(D31-F31,2)</f>
        <v>0</v>
      </c>
      <c r="H31" s="90" t="s">
        <v>272</v>
      </c>
      <c r="I31" s="381">
        <f>IF(ESF!F26&gt;0,ESF!F26,ESF!F26*-1)</f>
        <v>11954346.48</v>
      </c>
      <c r="J31" s="91" t="s">
        <v>287</v>
      </c>
      <c r="K31" s="381">
        <f>IF(ADP!D34&gt;0,ADP!D34,ADP!D34*-1)</f>
        <v>11954346.48</v>
      </c>
      <c r="L31" s="389">
        <f t="shared" si="1"/>
        <v>0</v>
      </c>
      <c r="M31" s="137" t="s">
        <v>276</v>
      </c>
    </row>
    <row r="32" spans="1:13" x14ac:dyDescent="0.2">
      <c r="A32" s="73" t="s">
        <v>36</v>
      </c>
      <c r="B32" s="175" t="s">
        <v>199</v>
      </c>
      <c r="C32" s="439"/>
      <c r="D32" s="440"/>
      <c r="E32" s="440"/>
      <c r="F32" s="440"/>
      <c r="G32" s="441"/>
      <c r="H32" s="101" t="s">
        <v>272</v>
      </c>
      <c r="I32" s="399">
        <f>IF(ESF!F30&gt;0,ESF!F30,ESF!F30*-1)</f>
        <v>96911468.189999998</v>
      </c>
      <c r="J32" s="102" t="s">
        <v>286</v>
      </c>
      <c r="K32" s="399">
        <f>IF(VHP!B4&gt;0,VHP!B4,VHP!B4*-1)</f>
        <v>96911468.189999998</v>
      </c>
      <c r="L32" s="390">
        <f t="shared" si="1"/>
        <v>0</v>
      </c>
      <c r="M32" s="141" t="s">
        <v>199</v>
      </c>
    </row>
    <row r="33" spans="1:15" ht="12" thickBot="1" x14ac:dyDescent="0.25">
      <c r="A33" s="75"/>
      <c r="B33" s="176" t="s">
        <v>199</v>
      </c>
      <c r="C33" s="437"/>
      <c r="D33" s="438"/>
      <c r="E33" s="438"/>
      <c r="F33" s="438"/>
      <c r="G33" s="442"/>
      <c r="H33" s="117" t="s">
        <v>272</v>
      </c>
      <c r="I33" s="385">
        <f>IF(ESF!F30&gt;0,ESF!F30,ESF!F30*-1)</f>
        <v>96911468.189999998</v>
      </c>
      <c r="J33" s="109" t="s">
        <v>286</v>
      </c>
      <c r="K33" s="385">
        <f>IF(VHP!F4&gt;0,VHP!F4,VHP!F4*-1)</f>
        <v>96911468.189999998</v>
      </c>
      <c r="L33" s="392">
        <f t="shared" si="1"/>
        <v>0</v>
      </c>
      <c r="M33" s="142" t="s">
        <v>199</v>
      </c>
    </row>
    <row r="34" spans="1:15" ht="12" thickBot="1" x14ac:dyDescent="0.25">
      <c r="A34" s="72" t="s">
        <v>39</v>
      </c>
      <c r="B34" s="177" t="s">
        <v>202</v>
      </c>
      <c r="C34" s="437"/>
      <c r="D34" s="438"/>
      <c r="E34" s="438"/>
      <c r="F34" s="438"/>
      <c r="G34" s="442"/>
      <c r="H34" s="90" t="s">
        <v>272</v>
      </c>
      <c r="I34" s="381">
        <f>IF(ESF!F35&gt;0,ESF!F35,ESF!F35*-1)</f>
        <v>91399932.899999991</v>
      </c>
      <c r="J34" s="91" t="s">
        <v>286</v>
      </c>
      <c r="K34" s="381">
        <f>IF(VHP!F9&gt;0,VHP!F9,VHP!F9*-1)</f>
        <v>91399932.899999991</v>
      </c>
      <c r="L34" s="389">
        <f t="shared" si="1"/>
        <v>0</v>
      </c>
      <c r="M34" s="143" t="s">
        <v>202</v>
      </c>
    </row>
    <row r="35" spans="1:15" ht="22.5" x14ac:dyDescent="0.2">
      <c r="A35" s="73" t="s">
        <v>41</v>
      </c>
      <c r="B35" s="178" t="s">
        <v>208</v>
      </c>
      <c r="C35" s="437"/>
      <c r="D35" s="438"/>
      <c r="E35" s="438"/>
      <c r="F35" s="438"/>
      <c r="G35" s="442"/>
      <c r="H35" s="101" t="s">
        <v>272</v>
      </c>
      <c r="I35" s="399">
        <f>IF(ESF!F42&gt;0,ESF!F42,ESF!F42*-1)</f>
        <v>0</v>
      </c>
      <c r="J35" s="102" t="s">
        <v>286</v>
      </c>
      <c r="K35" s="399">
        <f>IF(VHP!E16&gt;0,VHP!E16,VHP!E16*-1)</f>
        <v>0</v>
      </c>
      <c r="L35" s="390">
        <f t="shared" si="1"/>
        <v>0</v>
      </c>
      <c r="M35" s="144" t="s">
        <v>208</v>
      </c>
    </row>
    <row r="36" spans="1:15" ht="23.25" thickBot="1" x14ac:dyDescent="0.25">
      <c r="A36" s="75"/>
      <c r="B36" s="179" t="s">
        <v>208</v>
      </c>
      <c r="C36" s="443"/>
      <c r="D36" s="444"/>
      <c r="E36" s="444"/>
      <c r="F36" s="444"/>
      <c r="G36" s="445"/>
      <c r="H36" s="117" t="s">
        <v>272</v>
      </c>
      <c r="I36" s="385">
        <f>IF(ESF!F42&gt;0,ESF!F42,ESF!F42*-1)</f>
        <v>0</v>
      </c>
      <c r="J36" s="109" t="s">
        <v>286</v>
      </c>
      <c r="K36" s="385">
        <f>IF(VHP!F16&gt;0,VHP!F16,VHP!F16*-1)</f>
        <v>0</v>
      </c>
      <c r="L36" s="392">
        <f t="shared" si="1"/>
        <v>0</v>
      </c>
      <c r="M36" s="145" t="s">
        <v>208</v>
      </c>
    </row>
    <row r="37" spans="1:15" ht="12" thickBot="1" x14ac:dyDescent="0.25">
      <c r="A37" s="72" t="s">
        <v>43</v>
      </c>
      <c r="B37" s="180" t="s">
        <v>277</v>
      </c>
      <c r="C37" s="90" t="s">
        <v>272</v>
      </c>
      <c r="D37" s="370">
        <f>IF(ESF!E46&gt;0,ESF!E46,ESF!E46*-1)</f>
        <v>214686364.03</v>
      </c>
      <c r="E37" s="91" t="s">
        <v>286</v>
      </c>
      <c r="F37" s="370">
        <f>IF(VHP!F38&gt;0,VHP!F38,VHP!F38*-1)</f>
        <v>214686364.02999997</v>
      </c>
      <c r="G37" s="400">
        <f>ROUND(D37-F37,2)</f>
        <v>0</v>
      </c>
      <c r="H37" s="90" t="s">
        <v>272</v>
      </c>
      <c r="I37" s="381">
        <f>IF(ESF!F46&gt;0,ESF!F46,ESF!F46*-1)</f>
        <v>188311401.08999997</v>
      </c>
      <c r="J37" s="91" t="s">
        <v>286</v>
      </c>
      <c r="K37" s="381">
        <f>IF(VHP!F20&gt;0,VHP!F20,VHP!F20*-1)</f>
        <v>188311401.09000003</v>
      </c>
      <c r="L37" s="389">
        <f t="shared" si="1"/>
        <v>0</v>
      </c>
      <c r="M37" s="146" t="s">
        <v>277</v>
      </c>
    </row>
    <row r="38" spans="1:15" ht="22.5" x14ac:dyDescent="0.2">
      <c r="A38" s="73" t="s">
        <v>45</v>
      </c>
      <c r="B38" s="175" t="s">
        <v>278</v>
      </c>
      <c r="C38" s="439"/>
      <c r="D38" s="440"/>
      <c r="E38" s="440"/>
      <c r="F38" s="440"/>
      <c r="G38" s="441"/>
      <c r="H38" s="101" t="s">
        <v>286</v>
      </c>
      <c r="I38" s="399">
        <f>IF(VHP!B4&gt;0,VHP!B4,VHP!B4*-1)</f>
        <v>96911468.189999998</v>
      </c>
      <c r="J38" s="102" t="s">
        <v>272</v>
      </c>
      <c r="K38" s="399">
        <f>IF(ESF!F30&gt;0,ESF!F30,ESF!F30*-1)</f>
        <v>96911468.189999998</v>
      </c>
      <c r="L38" s="390">
        <f t="shared" si="1"/>
        <v>0</v>
      </c>
      <c r="M38" s="141" t="s">
        <v>278</v>
      </c>
    </row>
    <row r="39" spans="1:15" ht="23.25" thickBot="1" x14ac:dyDescent="0.25">
      <c r="A39" s="75"/>
      <c r="B39" s="176" t="s">
        <v>278</v>
      </c>
      <c r="C39" s="437"/>
      <c r="D39" s="438"/>
      <c r="E39" s="438"/>
      <c r="F39" s="438"/>
      <c r="G39" s="442"/>
      <c r="H39" s="117" t="s">
        <v>286</v>
      </c>
      <c r="I39" s="385">
        <f>IF(VHP!F4&gt;0,VHP!F4,VHP!F4*-1)</f>
        <v>96911468.189999998</v>
      </c>
      <c r="J39" s="109" t="s">
        <v>272</v>
      </c>
      <c r="K39" s="385">
        <f>IF(ESF!F30&gt;0,ESF!F30,ESF!F30*-1)</f>
        <v>96911468.189999998</v>
      </c>
      <c r="L39" s="392">
        <f t="shared" si="1"/>
        <v>0</v>
      </c>
      <c r="M39" s="142" t="s">
        <v>278</v>
      </c>
    </row>
    <row r="40" spans="1:15" ht="23.25" thickBot="1" x14ac:dyDescent="0.25">
      <c r="A40" s="72" t="s">
        <v>48</v>
      </c>
      <c r="B40" s="177" t="s">
        <v>279</v>
      </c>
      <c r="C40" s="437"/>
      <c r="D40" s="438"/>
      <c r="E40" s="438"/>
      <c r="F40" s="438"/>
      <c r="G40" s="442"/>
      <c r="H40" s="90" t="s">
        <v>286</v>
      </c>
      <c r="I40" s="381">
        <f>IF(VHP!F9&gt;0,VHP!F9,VHP!F9*-1)</f>
        <v>91399932.899999991</v>
      </c>
      <c r="J40" s="91" t="s">
        <v>272</v>
      </c>
      <c r="K40" s="381">
        <f>IF(ESF!F35&gt;0,ESF!F35,ESF!F35*-1)</f>
        <v>91399932.899999991</v>
      </c>
      <c r="L40" s="389">
        <f t="shared" si="1"/>
        <v>0</v>
      </c>
      <c r="M40" s="143" t="s">
        <v>279</v>
      </c>
    </row>
    <row r="41" spans="1:15" ht="22.5" x14ac:dyDescent="0.2">
      <c r="A41" s="73" t="s">
        <v>50</v>
      </c>
      <c r="B41" s="178" t="s">
        <v>280</v>
      </c>
      <c r="C41" s="437"/>
      <c r="D41" s="438"/>
      <c r="E41" s="438"/>
      <c r="F41" s="438"/>
      <c r="G41" s="442"/>
      <c r="H41" s="101" t="s">
        <v>286</v>
      </c>
      <c r="I41" s="399">
        <f>IF(VHP!E16&gt;0,VHP!E16,VHP!E16*-1)</f>
        <v>0</v>
      </c>
      <c r="J41" s="102" t="s">
        <v>272</v>
      </c>
      <c r="K41" s="399">
        <f>IF(ESF!F42&gt;0,ESF!F42,ESF!F42*-1)</f>
        <v>0</v>
      </c>
      <c r="L41" s="390">
        <f t="shared" si="1"/>
        <v>0</v>
      </c>
      <c r="M41" s="144" t="s">
        <v>280</v>
      </c>
    </row>
    <row r="42" spans="1:15" ht="23.25" thickBot="1" x14ac:dyDescent="0.25">
      <c r="A42" s="75"/>
      <c r="B42" s="179" t="s">
        <v>280</v>
      </c>
      <c r="C42" s="443"/>
      <c r="D42" s="444"/>
      <c r="E42" s="444"/>
      <c r="F42" s="444"/>
      <c r="G42" s="445"/>
      <c r="H42" s="117" t="s">
        <v>286</v>
      </c>
      <c r="I42" s="385">
        <f>IF(VHP!F16&gt;0,VHP!F16,VHP!F16*-1)</f>
        <v>0</v>
      </c>
      <c r="J42" s="109" t="s">
        <v>272</v>
      </c>
      <c r="K42" s="385">
        <f>IF(ESF!F42&gt;0,ESF!F42,ESF!F42*-1)</f>
        <v>0</v>
      </c>
      <c r="L42" s="392">
        <f t="shared" si="1"/>
        <v>0</v>
      </c>
      <c r="M42" s="145" t="s">
        <v>280</v>
      </c>
      <c r="O42" s="3" t="s">
        <v>289</v>
      </c>
    </row>
    <row r="43" spans="1:15" ht="12" thickBot="1" x14ac:dyDescent="0.25">
      <c r="A43" s="72" t="s">
        <v>52</v>
      </c>
      <c r="B43" s="181" t="s">
        <v>281</v>
      </c>
      <c r="C43" s="90" t="s">
        <v>286</v>
      </c>
      <c r="D43" s="370">
        <f>IF(VHP!F38&gt;0,VHP!F38,VHP!F38*-1)</f>
        <v>214686364.02999997</v>
      </c>
      <c r="E43" s="91" t="s">
        <v>272</v>
      </c>
      <c r="F43" s="118">
        <f>IF(ESF!E46&gt;0,ESF!E46,ESF!E46*-1)</f>
        <v>214686364.03</v>
      </c>
      <c r="G43" s="395">
        <f t="shared" ref="G43:G49" si="2">ROUND(D43-F43,2)</f>
        <v>0</v>
      </c>
      <c r="H43" s="90" t="s">
        <v>286</v>
      </c>
      <c r="I43" s="381">
        <f>IF(VHP!F20&gt;0,VHP!F20,VHP!F20*-1)</f>
        <v>188311401.09000003</v>
      </c>
      <c r="J43" s="91" t="s">
        <v>272</v>
      </c>
      <c r="K43" s="381">
        <f>IF(ESF!F46&gt;0,ESF!F46,ESF!F46*-1)</f>
        <v>188311401.08999997</v>
      </c>
      <c r="L43" s="389">
        <f t="shared" si="1"/>
        <v>0</v>
      </c>
      <c r="M43" s="147" t="s">
        <v>281</v>
      </c>
    </row>
    <row r="44" spans="1:15" ht="12" thickBot="1" x14ac:dyDescent="0.25">
      <c r="A44" s="73" t="s">
        <v>54</v>
      </c>
      <c r="B44" s="172" t="s">
        <v>138</v>
      </c>
      <c r="C44" s="101" t="s">
        <v>286</v>
      </c>
      <c r="D44" s="377">
        <f>IF(VHP!B23&gt;0,VHP!B23,VHP!B23*-1)</f>
        <v>0</v>
      </c>
      <c r="E44" s="102" t="s">
        <v>288</v>
      </c>
      <c r="F44" s="119">
        <f>IF(CSF!$B46&gt;0,CSF!$B46,CSF!$C46)</f>
        <v>0</v>
      </c>
      <c r="G44" s="396">
        <f t="shared" si="2"/>
        <v>0</v>
      </c>
      <c r="H44" s="439"/>
      <c r="I44" s="440"/>
      <c r="J44" s="440"/>
      <c r="K44" s="120"/>
      <c r="L44" s="121"/>
      <c r="M44" s="148" t="s">
        <v>138</v>
      </c>
    </row>
    <row r="45" spans="1:15" x14ac:dyDescent="0.2">
      <c r="A45" s="74"/>
      <c r="B45" s="165" t="s">
        <v>200</v>
      </c>
      <c r="C45" s="122" t="s">
        <v>286</v>
      </c>
      <c r="D45" s="378">
        <f>IF(VHP!B24&gt;0,VHP!B24,VHP!B24*-1)</f>
        <v>0</v>
      </c>
      <c r="E45" s="94" t="s">
        <v>288</v>
      </c>
      <c r="F45" s="123">
        <f>IF(CSF!$B47&gt;0,CSF!$B47,CSF!$C47)</f>
        <v>0</v>
      </c>
      <c r="G45" s="397">
        <f t="shared" si="2"/>
        <v>0</v>
      </c>
      <c r="H45" s="439"/>
      <c r="I45" s="440"/>
      <c r="J45" s="440"/>
      <c r="K45" s="440"/>
      <c r="L45" s="441"/>
      <c r="M45" s="136" t="s">
        <v>200</v>
      </c>
    </row>
    <row r="46" spans="1:15" ht="12" thickBot="1" x14ac:dyDescent="0.25">
      <c r="A46" s="75"/>
      <c r="B46" s="182" t="s">
        <v>201</v>
      </c>
      <c r="C46" s="117" t="s">
        <v>286</v>
      </c>
      <c r="D46" s="401">
        <f>IF(VHP!B25&gt;0,VHP!B25,VHP!B25*-1)</f>
        <v>0</v>
      </c>
      <c r="E46" s="109" t="s">
        <v>288</v>
      </c>
      <c r="F46" s="124">
        <f>IF(CSF!$B48&gt;0,CSF!$B48,CSF!$C48)</f>
        <v>0</v>
      </c>
      <c r="G46" s="398">
        <f t="shared" si="2"/>
        <v>0</v>
      </c>
      <c r="H46" s="437"/>
      <c r="I46" s="438"/>
      <c r="J46" s="438"/>
      <c r="K46" s="438"/>
      <c r="L46" s="442"/>
      <c r="M46" s="149" t="s">
        <v>201</v>
      </c>
    </row>
    <row r="47" spans="1:15" x14ac:dyDescent="0.2">
      <c r="A47" s="73" t="s">
        <v>57</v>
      </c>
      <c r="B47" s="172" t="s">
        <v>205</v>
      </c>
      <c r="C47" s="101" t="s">
        <v>286</v>
      </c>
      <c r="D47" s="377">
        <f>IF(VHP!D30&gt;0,VHP!D30,VHP!D30*-1)</f>
        <v>0</v>
      </c>
      <c r="E47" s="102" t="s">
        <v>288</v>
      </c>
      <c r="F47" s="119">
        <f>IF(CSF!$B53&gt;0,CSF!$B53,CSF!$C53)</f>
        <v>0</v>
      </c>
      <c r="G47" s="396">
        <f t="shared" si="2"/>
        <v>0</v>
      </c>
      <c r="H47" s="437"/>
      <c r="I47" s="438"/>
      <c r="J47" s="438"/>
      <c r="K47" s="438"/>
      <c r="L47" s="442"/>
      <c r="M47" s="148" t="s">
        <v>205</v>
      </c>
    </row>
    <row r="48" spans="1:15" x14ac:dyDescent="0.2">
      <c r="A48" s="74"/>
      <c r="B48" s="165" t="s">
        <v>206</v>
      </c>
      <c r="C48" s="122" t="s">
        <v>286</v>
      </c>
      <c r="D48" s="378">
        <f>IF(VHP!D31&gt;0,VHP!D31,VHP!D31*-1)</f>
        <v>0</v>
      </c>
      <c r="E48" s="94" t="s">
        <v>288</v>
      </c>
      <c r="F48" s="123">
        <f>IF(CSF!$B54&gt;0,CSF!$B54,CSF!$C54)</f>
        <v>0</v>
      </c>
      <c r="G48" s="397">
        <f t="shared" si="2"/>
        <v>0</v>
      </c>
      <c r="H48" s="437"/>
      <c r="I48" s="438"/>
      <c r="J48" s="438"/>
      <c r="K48" s="438"/>
      <c r="L48" s="442"/>
      <c r="M48" s="136" t="s">
        <v>206</v>
      </c>
    </row>
    <row r="49" spans="1:13" ht="23.25" thickBot="1" x14ac:dyDescent="0.25">
      <c r="A49" s="75"/>
      <c r="B49" s="183" t="s">
        <v>207</v>
      </c>
      <c r="C49" s="117" t="s">
        <v>286</v>
      </c>
      <c r="D49" s="401">
        <f>IF(VHP!D32&gt;0,VHP!D32,VHP!D32*-1)</f>
        <v>0</v>
      </c>
      <c r="E49" s="109" t="s">
        <v>288</v>
      </c>
      <c r="F49" s="124">
        <f>IF(CSF!$B55&gt;0,CSF!$B55,CSF!$C55)</f>
        <v>0</v>
      </c>
      <c r="G49" s="398">
        <f t="shared" si="2"/>
        <v>0</v>
      </c>
      <c r="H49" s="437"/>
      <c r="I49" s="438"/>
      <c r="J49" s="438"/>
      <c r="K49" s="438"/>
      <c r="L49" s="442"/>
      <c r="M49" s="150" t="s">
        <v>207</v>
      </c>
    </row>
    <row r="50" spans="1:13" ht="12" thickBot="1" x14ac:dyDescent="0.25">
      <c r="A50" s="72" t="s">
        <v>59</v>
      </c>
      <c r="B50" s="184" t="s">
        <v>204</v>
      </c>
      <c r="C50" s="90" t="s">
        <v>286</v>
      </c>
      <c r="D50" s="370">
        <f>IF(VHP!C29&gt;0,VHP!C29,VHP!C29*-1)</f>
        <v>97558298.469999999</v>
      </c>
      <c r="E50" s="91" t="s">
        <v>288</v>
      </c>
      <c r="F50" s="118">
        <f>IF(CSF!$B52&gt;0,CSF!$B52,CSF!$C52)</f>
        <v>97558298.469999999</v>
      </c>
      <c r="G50" s="395">
        <f t="shared" ref="G50:G55" si="3">ROUND(D50-F50,2)</f>
        <v>0</v>
      </c>
      <c r="H50" s="437"/>
      <c r="I50" s="438"/>
      <c r="J50" s="438"/>
      <c r="K50" s="438"/>
      <c r="L50" s="442"/>
      <c r="M50" s="151" t="s">
        <v>204</v>
      </c>
    </row>
    <row r="51" spans="1:13" x14ac:dyDescent="0.2">
      <c r="A51" s="76" t="s">
        <v>61</v>
      </c>
      <c r="B51" s="185" t="s">
        <v>209</v>
      </c>
      <c r="C51" s="101" t="s">
        <v>286</v>
      </c>
      <c r="D51" s="402">
        <f>IF(VHP!E35&gt;0,VHP!E35,VHP!E35*-1)</f>
        <v>0</v>
      </c>
      <c r="E51" s="102" t="s">
        <v>288</v>
      </c>
      <c r="F51" s="119">
        <f>IF(CSF!$B58&gt;0,CSF!$B58,CSF!$C58)</f>
        <v>0</v>
      </c>
      <c r="G51" s="396">
        <f t="shared" si="3"/>
        <v>0</v>
      </c>
      <c r="H51" s="437"/>
      <c r="I51" s="438"/>
      <c r="J51" s="438"/>
      <c r="K51" s="438"/>
      <c r="L51" s="442"/>
      <c r="M51" s="152" t="s">
        <v>209</v>
      </c>
    </row>
    <row r="52" spans="1:13" ht="12" thickBot="1" x14ac:dyDescent="0.25">
      <c r="A52" s="79"/>
      <c r="B52" s="166" t="s">
        <v>210</v>
      </c>
      <c r="C52" s="125" t="s">
        <v>286</v>
      </c>
      <c r="D52" s="401">
        <f>IF(VHP!E36&gt;0,VHP!E36,VHP!E36*-1)</f>
        <v>0</v>
      </c>
      <c r="E52" s="126" t="s">
        <v>288</v>
      </c>
      <c r="F52" s="127">
        <f>IF(CSF!$B59&gt;0,CSF!$B59,CSF!$C59)</f>
        <v>0</v>
      </c>
      <c r="G52" s="403">
        <f t="shared" si="3"/>
        <v>0</v>
      </c>
      <c r="H52" s="437"/>
      <c r="I52" s="438"/>
      <c r="J52" s="438"/>
      <c r="K52" s="438"/>
      <c r="L52" s="442"/>
      <c r="M52" s="153" t="s">
        <v>210</v>
      </c>
    </row>
    <row r="53" spans="1:13" ht="12" thickBot="1" x14ac:dyDescent="0.25">
      <c r="A53" s="72" t="s">
        <v>70</v>
      </c>
      <c r="B53" s="184" t="s">
        <v>154</v>
      </c>
      <c r="C53" s="90" t="s">
        <v>286</v>
      </c>
      <c r="D53" s="370">
        <f>IF((VHP!D28+VHP!D29)&gt;0,VHP!D28+VHP!D29,(VHP!D28+VHP!D29)*-1)</f>
        <v>123933261.41</v>
      </c>
      <c r="E53" s="91" t="s">
        <v>288</v>
      </c>
      <c r="F53" s="118">
        <f>IF(CSF!$B51&gt;0,CSF!$B51,CSF!$C51)</f>
        <v>123933261.41</v>
      </c>
      <c r="G53" s="395">
        <f t="shared" si="3"/>
        <v>0</v>
      </c>
      <c r="H53" s="438"/>
      <c r="I53" s="438"/>
      <c r="J53" s="438"/>
      <c r="K53" s="438"/>
      <c r="L53" s="442"/>
      <c r="M53" s="151" t="s">
        <v>154</v>
      </c>
    </row>
    <row r="54" spans="1:13" ht="12" thickBot="1" x14ac:dyDescent="0.25">
      <c r="A54" s="76" t="s">
        <v>63</v>
      </c>
      <c r="B54" s="185" t="s">
        <v>154</v>
      </c>
      <c r="C54" s="101" t="s">
        <v>286</v>
      </c>
      <c r="D54" s="370">
        <f>IF(VHP!D28&gt;0,VHP!D28,VHP!D28*-1)</f>
        <v>39258188.770000003</v>
      </c>
      <c r="E54" s="102" t="s">
        <v>272</v>
      </c>
      <c r="F54" s="119">
        <f>IF(ESF!E36&gt;0,ESF!E36,ESF!E36*-1)</f>
        <v>39258188.770000003</v>
      </c>
      <c r="G54" s="396">
        <f t="shared" si="3"/>
        <v>0</v>
      </c>
      <c r="H54" s="437"/>
      <c r="I54" s="438"/>
      <c r="J54" s="438"/>
      <c r="K54" s="438"/>
      <c r="L54" s="442"/>
      <c r="M54" s="152" t="s">
        <v>154</v>
      </c>
    </row>
    <row r="55" spans="1:13" ht="12" thickBot="1" x14ac:dyDescent="0.25">
      <c r="A55" s="75"/>
      <c r="B55" s="183" t="s">
        <v>154</v>
      </c>
      <c r="C55" s="117" t="s">
        <v>286</v>
      </c>
      <c r="D55" s="379">
        <f>IF(VHP!D28&gt;0,VHP!D28,VHP!D28*-1)</f>
        <v>39258188.770000003</v>
      </c>
      <c r="E55" s="109" t="s">
        <v>282</v>
      </c>
      <c r="F55" s="124">
        <f>IF(ACT!B66&gt;0,ACT!B66,ACT!B66*-1)</f>
        <v>39258188.769999981</v>
      </c>
      <c r="G55" s="398">
        <f t="shared" si="3"/>
        <v>0</v>
      </c>
      <c r="H55" s="443"/>
      <c r="I55" s="444"/>
      <c r="J55" s="444"/>
      <c r="K55" s="444"/>
      <c r="L55" s="445"/>
      <c r="M55" s="150" t="s">
        <v>154</v>
      </c>
    </row>
    <row r="56" spans="1:13" x14ac:dyDescent="0.2">
      <c r="A56" s="76" t="s">
        <v>66</v>
      </c>
      <c r="B56" s="191" t="s">
        <v>154</v>
      </c>
      <c r="C56" s="437"/>
      <c r="D56" s="438"/>
      <c r="E56" s="438"/>
      <c r="F56" s="128"/>
      <c r="G56" s="129"/>
      <c r="H56" s="130" t="s">
        <v>286</v>
      </c>
      <c r="I56" s="387">
        <f>IF(VHP!D10&gt;0,VHP!D10,VHP!D10*-1)</f>
        <v>84675072.640000001</v>
      </c>
      <c r="J56" s="131" t="s">
        <v>272</v>
      </c>
      <c r="K56" s="387">
        <f>IF(ESF!F36&gt;0,ESF!F36,ESF!F36*-1)</f>
        <v>84675072.640000001</v>
      </c>
      <c r="L56" s="406">
        <f t="shared" ref="L56:L57" si="4">ROUND(I56-K56,2)</f>
        <v>0</v>
      </c>
      <c r="M56" s="152" t="s">
        <v>154</v>
      </c>
    </row>
    <row r="57" spans="1:13" ht="12" thickBot="1" x14ac:dyDescent="0.25">
      <c r="A57" s="75"/>
      <c r="B57" s="192" t="s">
        <v>154</v>
      </c>
      <c r="C57" s="437"/>
      <c r="D57" s="438"/>
      <c r="E57" s="438"/>
      <c r="F57" s="128"/>
      <c r="G57" s="129"/>
      <c r="H57" s="122" t="s">
        <v>286</v>
      </c>
      <c r="I57" s="384">
        <f>IF(VHP!D10&gt;0,VHP!D10,VHP!D10*-1)</f>
        <v>84675072.640000001</v>
      </c>
      <c r="J57" s="94" t="s">
        <v>282</v>
      </c>
      <c r="K57" s="405">
        <f>IF(ACT!C66&gt;0,ACT!C66,ACT!C66*-1)</f>
        <v>84675072.639999986</v>
      </c>
      <c r="L57" s="391">
        <f t="shared" si="4"/>
        <v>0</v>
      </c>
      <c r="M57" s="150" t="s">
        <v>154</v>
      </c>
    </row>
    <row r="58" spans="1:13" x14ac:dyDescent="0.2">
      <c r="A58" s="83" t="s">
        <v>68</v>
      </c>
      <c r="B58" s="193" t="s">
        <v>204</v>
      </c>
      <c r="C58" s="122" t="s">
        <v>286</v>
      </c>
      <c r="D58" s="378">
        <f>IF(VHP!D29&gt;0,VHP!D29,VHP!D29*-1)</f>
        <v>84675072.640000001</v>
      </c>
      <c r="E58" s="128"/>
      <c r="F58" s="128"/>
      <c r="G58" s="128"/>
      <c r="H58" s="449"/>
      <c r="I58" s="450"/>
      <c r="J58" s="94" t="s">
        <v>272</v>
      </c>
      <c r="K58" s="384">
        <f>IF(ESF!F36&gt;0,ESF!F36,ESF!F36*-1)</f>
        <v>84675072.640000001</v>
      </c>
      <c r="L58" s="391">
        <f>ROUND((D58-K58),2)</f>
        <v>0</v>
      </c>
      <c r="M58" s="154" t="s">
        <v>204</v>
      </c>
    </row>
    <row r="59" spans="1:13" ht="12" thickBot="1" x14ac:dyDescent="0.25">
      <c r="A59" s="75"/>
      <c r="B59" s="194" t="s">
        <v>204</v>
      </c>
      <c r="C59" s="125" t="s">
        <v>286</v>
      </c>
      <c r="D59" s="404">
        <f>IF(VHP!D29&gt;0,VHP!D29,VHP!D29*-1)</f>
        <v>84675072.640000001</v>
      </c>
      <c r="E59" s="128"/>
      <c r="F59" s="128"/>
      <c r="G59" s="128"/>
      <c r="H59" s="443"/>
      <c r="I59" s="451"/>
      <c r="J59" s="126" t="s">
        <v>283</v>
      </c>
      <c r="K59" s="405">
        <f>IF(ACT!C66&gt;0,ACT!C66,ACT!C66*-1)</f>
        <v>84675072.639999986</v>
      </c>
      <c r="L59" s="407">
        <f>ROUND((D59-K59),2)</f>
        <v>0</v>
      </c>
      <c r="M59" s="149" t="s">
        <v>204</v>
      </c>
    </row>
    <row r="60" spans="1:13" ht="12" thickBot="1" x14ac:dyDescent="0.25">
      <c r="A60" s="78" t="s">
        <v>72</v>
      </c>
      <c r="B60" s="186" t="s">
        <v>160</v>
      </c>
      <c r="C60" s="90" t="s">
        <v>288</v>
      </c>
      <c r="D60" s="118">
        <f>IF(CSF!$B5&gt;0,CSF!$B5,CSF!$C5)</f>
        <v>21125613.859999999</v>
      </c>
      <c r="E60" s="91" t="s">
        <v>274</v>
      </c>
      <c r="F60" s="118">
        <f>IF(EFE!B61&gt;0,EFE!B61,EFE!B61*-1)</f>
        <v>21125613.860000014</v>
      </c>
      <c r="G60" s="395">
        <f>ROUND(D60-F60,2)</f>
        <v>0</v>
      </c>
      <c r="H60" s="439"/>
      <c r="I60" s="440"/>
      <c r="J60" s="440"/>
      <c r="K60" s="440"/>
      <c r="L60" s="441"/>
      <c r="M60" s="155" t="s">
        <v>160</v>
      </c>
    </row>
    <row r="61" spans="1:13" x14ac:dyDescent="0.2">
      <c r="A61" s="76" t="s">
        <v>75</v>
      </c>
      <c r="B61" s="187" t="s">
        <v>160</v>
      </c>
      <c r="C61" s="101" t="s">
        <v>288</v>
      </c>
      <c r="D61" s="119">
        <f>IF(CSF!$B5&gt;0,CSF!$B5,CSF!$C5)</f>
        <v>21125613.859999999</v>
      </c>
      <c r="E61" s="102" t="s">
        <v>273</v>
      </c>
      <c r="F61" s="119">
        <f>IF(EAA!F5&gt;0,EAA!F5,EAA!F5*-1)</f>
        <v>21125613.860000059</v>
      </c>
      <c r="G61" s="396">
        <f>ROUND(D61-F61,2)</f>
        <v>0</v>
      </c>
      <c r="H61" s="437"/>
      <c r="I61" s="438"/>
      <c r="J61" s="438"/>
      <c r="K61" s="438"/>
      <c r="L61" s="442"/>
      <c r="M61" s="156" t="s">
        <v>160</v>
      </c>
    </row>
    <row r="62" spans="1:13" x14ac:dyDescent="0.2">
      <c r="A62" s="79"/>
      <c r="B62" s="167" t="s">
        <v>162</v>
      </c>
      <c r="C62" s="122" t="s">
        <v>288</v>
      </c>
      <c r="D62" s="123">
        <f>IF(CSF!$B6&gt;0,CSF!$B6,CSF!$C6)</f>
        <v>515063.84</v>
      </c>
      <c r="E62" s="94" t="s">
        <v>273</v>
      </c>
      <c r="F62" s="123">
        <f>IF(EAA!F6&gt;0,EAA!F6,EAA!F6*-1)</f>
        <v>515063.84000005724</v>
      </c>
      <c r="G62" s="397">
        <f>ROUND(D62-F62,2)</f>
        <v>0</v>
      </c>
      <c r="H62" s="437"/>
      <c r="I62" s="438"/>
      <c r="J62" s="438"/>
      <c r="K62" s="438"/>
      <c r="L62" s="442"/>
      <c r="M62" s="157" t="s">
        <v>162</v>
      </c>
    </row>
    <row r="63" spans="1:13" x14ac:dyDescent="0.2">
      <c r="A63" s="79"/>
      <c r="B63" s="167" t="s">
        <v>164</v>
      </c>
      <c r="C63" s="122" t="s">
        <v>288</v>
      </c>
      <c r="D63" s="123">
        <f>IF(CSF!$B7&gt;0,CSF!$B7,CSF!$C7)</f>
        <v>7138502.8200000003</v>
      </c>
      <c r="E63" s="94" t="s">
        <v>273</v>
      </c>
      <c r="F63" s="123">
        <f>IF(EAA!F7&gt;0,EAA!F7,EAA!F7*-1)</f>
        <v>7138502.8199999975</v>
      </c>
      <c r="G63" s="397">
        <f>ROUND(D63-F63,2)</f>
        <v>0</v>
      </c>
      <c r="H63" s="437"/>
      <c r="I63" s="438"/>
      <c r="J63" s="438"/>
      <c r="K63" s="438"/>
      <c r="L63" s="442"/>
      <c r="M63" s="157" t="s">
        <v>164</v>
      </c>
    </row>
    <row r="64" spans="1:13" x14ac:dyDescent="0.2">
      <c r="A64" s="79"/>
      <c r="B64" s="167" t="s">
        <v>166</v>
      </c>
      <c r="C64" s="122" t="s">
        <v>288</v>
      </c>
      <c r="D64" s="123">
        <f>IF(CSF!$B8&gt;0,CSF!$B8,CSF!$C8)</f>
        <v>0</v>
      </c>
      <c r="E64" s="94" t="s">
        <v>273</v>
      </c>
      <c r="F64" s="123">
        <f>IF(EAA!F8&gt;0,EAA!F8,EAA!F8*-1)</f>
        <v>0</v>
      </c>
      <c r="G64" s="397">
        <f t="shared" ref="G64:G76" si="5">ROUND(D64-F64,2)</f>
        <v>0</v>
      </c>
      <c r="H64" s="437"/>
      <c r="I64" s="438"/>
      <c r="J64" s="438"/>
      <c r="K64" s="438"/>
      <c r="L64" s="442"/>
      <c r="M64" s="157" t="s">
        <v>166</v>
      </c>
    </row>
    <row r="65" spans="1:13" x14ac:dyDescent="0.2">
      <c r="A65" s="79"/>
      <c r="B65" s="167" t="s">
        <v>168</v>
      </c>
      <c r="C65" s="122" t="s">
        <v>288</v>
      </c>
      <c r="D65" s="123">
        <f>IF(CSF!$B9&gt;0,CSF!$B9,CSF!$C9)</f>
        <v>0</v>
      </c>
      <c r="E65" s="94" t="s">
        <v>273</v>
      </c>
      <c r="F65" s="123">
        <f>IF(EAA!F9&gt;0,EAA!F9,EAA!F9*-1)</f>
        <v>0</v>
      </c>
      <c r="G65" s="397">
        <f t="shared" si="5"/>
        <v>0</v>
      </c>
      <c r="H65" s="437"/>
      <c r="I65" s="438"/>
      <c r="J65" s="438"/>
      <c r="K65" s="438"/>
      <c r="L65" s="442"/>
      <c r="M65" s="157" t="s">
        <v>168</v>
      </c>
    </row>
    <row r="66" spans="1:13" ht="22.5" x14ac:dyDescent="0.2">
      <c r="A66" s="79"/>
      <c r="B66" s="167" t="s">
        <v>170</v>
      </c>
      <c r="C66" s="122" t="s">
        <v>288</v>
      </c>
      <c r="D66" s="123">
        <f>IF(CSF!$B10&gt;0,CSF!$B10,CSF!$C10)</f>
        <v>0</v>
      </c>
      <c r="E66" s="94" t="s">
        <v>273</v>
      </c>
      <c r="F66" s="123">
        <f>IF(EAA!F10&gt;0,EAA!F10,EAA!F10*-1)</f>
        <v>0</v>
      </c>
      <c r="G66" s="397">
        <f t="shared" si="5"/>
        <v>0</v>
      </c>
      <c r="H66" s="437"/>
      <c r="I66" s="438"/>
      <c r="J66" s="438"/>
      <c r="K66" s="438"/>
      <c r="L66" s="442"/>
      <c r="M66" s="157" t="s">
        <v>170</v>
      </c>
    </row>
    <row r="67" spans="1:13" x14ac:dyDescent="0.2">
      <c r="A67" s="79"/>
      <c r="B67" s="167" t="s">
        <v>172</v>
      </c>
      <c r="C67" s="122" t="s">
        <v>288</v>
      </c>
      <c r="D67" s="123">
        <f>IF(CSF!$B11&gt;0,CSF!$B11,CSF!$C11)</f>
        <v>0</v>
      </c>
      <c r="E67" s="94" t="s">
        <v>273</v>
      </c>
      <c r="F67" s="123">
        <f>IF(EAA!F11&gt;0,EAA!F11,EAA!F11*-1)</f>
        <v>0</v>
      </c>
      <c r="G67" s="397">
        <f t="shared" si="5"/>
        <v>0</v>
      </c>
      <c r="H67" s="437"/>
      <c r="I67" s="438"/>
      <c r="J67" s="438"/>
      <c r="K67" s="438"/>
      <c r="L67" s="442"/>
      <c r="M67" s="157" t="s">
        <v>172</v>
      </c>
    </row>
    <row r="68" spans="1:13" x14ac:dyDescent="0.2">
      <c r="A68" s="79"/>
      <c r="B68" s="167" t="s">
        <v>178</v>
      </c>
      <c r="C68" s="122" t="s">
        <v>288</v>
      </c>
      <c r="D68" s="123">
        <f>IF(CSF!$B14&gt;0,CSF!$B14,CSF!$C14)</f>
        <v>0</v>
      </c>
      <c r="E68" s="94" t="s">
        <v>273</v>
      </c>
      <c r="F68" s="123">
        <f>IF(EAA!F13&gt;0,EAA!F13,EAA!F13*-1)</f>
        <v>0</v>
      </c>
      <c r="G68" s="397">
        <f t="shared" si="5"/>
        <v>0</v>
      </c>
      <c r="H68" s="437"/>
      <c r="I68" s="438"/>
      <c r="J68" s="438"/>
      <c r="K68" s="438"/>
      <c r="L68" s="442"/>
      <c r="M68" s="157" t="s">
        <v>178</v>
      </c>
    </row>
    <row r="69" spans="1:13" ht="22.5" x14ac:dyDescent="0.2">
      <c r="A69" s="79"/>
      <c r="B69" s="167" t="s">
        <v>180</v>
      </c>
      <c r="C69" s="122" t="s">
        <v>288</v>
      </c>
      <c r="D69" s="123">
        <f>IF(CSF!$B15&gt;0,CSF!$B15,CSF!$C15)</f>
        <v>0</v>
      </c>
      <c r="E69" s="94" t="s">
        <v>273</v>
      </c>
      <c r="F69" s="123">
        <f>IF(EAA!F14&gt;0,EAA!F14,EAA!F14*-1)</f>
        <v>0</v>
      </c>
      <c r="G69" s="397">
        <f t="shared" si="5"/>
        <v>0</v>
      </c>
      <c r="H69" s="437"/>
      <c r="I69" s="438"/>
      <c r="J69" s="438"/>
      <c r="K69" s="438"/>
      <c r="L69" s="442"/>
      <c r="M69" s="157" t="s">
        <v>180</v>
      </c>
    </row>
    <row r="70" spans="1:13" ht="22.5" x14ac:dyDescent="0.2">
      <c r="A70" s="79"/>
      <c r="B70" s="167" t="s">
        <v>182</v>
      </c>
      <c r="C70" s="122" t="s">
        <v>288</v>
      </c>
      <c r="D70" s="123">
        <f>IF(CSF!$B16&gt;0,CSF!$B16,CSF!$C16)</f>
        <v>661462.96</v>
      </c>
      <c r="E70" s="94" t="s">
        <v>273</v>
      </c>
      <c r="F70" s="123">
        <f>IF(EAA!F15&gt;0,EAA!F15,EAA!F15*-1)</f>
        <v>661462.96000000834</v>
      </c>
      <c r="G70" s="397">
        <f t="shared" si="5"/>
        <v>0</v>
      </c>
      <c r="H70" s="437"/>
      <c r="I70" s="438"/>
      <c r="J70" s="438"/>
      <c r="K70" s="438"/>
      <c r="L70" s="442"/>
      <c r="M70" s="157" t="s">
        <v>182</v>
      </c>
    </row>
    <row r="71" spans="1:13" x14ac:dyDescent="0.2">
      <c r="A71" s="79"/>
      <c r="B71" s="167" t="s">
        <v>184</v>
      </c>
      <c r="C71" s="122" t="s">
        <v>288</v>
      </c>
      <c r="D71" s="123">
        <f>IF(CSF!$B17&gt;0,CSF!$B17,CSF!$C17)</f>
        <v>9890358.4000000004</v>
      </c>
      <c r="E71" s="94" t="s">
        <v>273</v>
      </c>
      <c r="F71" s="123">
        <f>IF(EAA!F16&gt;0,EAA!F16,EAA!F16*-1)</f>
        <v>9890358.4000000134</v>
      </c>
      <c r="G71" s="397">
        <f t="shared" si="5"/>
        <v>0</v>
      </c>
      <c r="H71" s="437"/>
      <c r="I71" s="438"/>
      <c r="J71" s="438"/>
      <c r="K71" s="438"/>
      <c r="L71" s="442"/>
      <c r="M71" s="157" t="s">
        <v>184</v>
      </c>
    </row>
    <row r="72" spans="1:13" x14ac:dyDescent="0.2">
      <c r="A72" s="79"/>
      <c r="B72" s="167" t="s">
        <v>186</v>
      </c>
      <c r="C72" s="122" t="s">
        <v>288</v>
      </c>
      <c r="D72" s="123">
        <f>IF(CSF!$B18&gt;0,CSF!$B18,CSF!$C18)</f>
        <v>1949</v>
      </c>
      <c r="E72" s="94" t="s">
        <v>273</v>
      </c>
      <c r="F72" s="123">
        <f>IF(EAA!F17&gt;0,EAA!F17,EAA!F17*-1)</f>
        <v>1949</v>
      </c>
      <c r="G72" s="397">
        <f t="shared" si="5"/>
        <v>0</v>
      </c>
      <c r="H72" s="437"/>
      <c r="I72" s="438"/>
      <c r="J72" s="438"/>
      <c r="K72" s="438"/>
      <c r="L72" s="442"/>
      <c r="M72" s="157" t="s">
        <v>186</v>
      </c>
    </row>
    <row r="73" spans="1:13" ht="22.5" x14ac:dyDescent="0.2">
      <c r="A73" s="79"/>
      <c r="B73" s="167" t="s">
        <v>188</v>
      </c>
      <c r="C73" s="122" t="s">
        <v>288</v>
      </c>
      <c r="D73" s="123">
        <f>IF(CSF!$B19&gt;0,CSF!$B19,CSF!$C19)</f>
        <v>5656310.21</v>
      </c>
      <c r="E73" s="94" t="s">
        <v>273</v>
      </c>
      <c r="F73" s="123">
        <f>IF(EAA!F18&gt;0,EAA!F18,EAA!F18*-1)</f>
        <v>5656310.2099999934</v>
      </c>
      <c r="G73" s="397">
        <f t="shared" si="5"/>
        <v>0</v>
      </c>
      <c r="H73" s="437"/>
      <c r="I73" s="438"/>
      <c r="J73" s="438"/>
      <c r="K73" s="438"/>
      <c r="L73" s="442"/>
      <c r="M73" s="157" t="s">
        <v>188</v>
      </c>
    </row>
    <row r="74" spans="1:13" x14ac:dyDescent="0.2">
      <c r="A74" s="79"/>
      <c r="B74" s="167" t="s">
        <v>190</v>
      </c>
      <c r="C74" s="122" t="s">
        <v>288</v>
      </c>
      <c r="D74" s="123">
        <f>IF(CSF!$B20&gt;0,CSF!$B20,CSF!$C20)</f>
        <v>0</v>
      </c>
      <c r="E74" s="94" t="s">
        <v>273</v>
      </c>
      <c r="F74" s="123">
        <f>IF(EAA!F19&gt;0,EAA!F19,EAA!F19*-1)</f>
        <v>0</v>
      </c>
      <c r="G74" s="397">
        <f t="shared" si="5"/>
        <v>0</v>
      </c>
      <c r="H74" s="437"/>
      <c r="I74" s="438"/>
      <c r="J74" s="438"/>
      <c r="K74" s="438"/>
      <c r="L74" s="442"/>
      <c r="M74" s="157" t="s">
        <v>190</v>
      </c>
    </row>
    <row r="75" spans="1:13" ht="22.5" x14ac:dyDescent="0.2">
      <c r="A75" s="79"/>
      <c r="B75" s="167" t="s">
        <v>192</v>
      </c>
      <c r="C75" s="122" t="s">
        <v>288</v>
      </c>
      <c r="D75" s="123">
        <f>IF(CSF!$B21&gt;0,CSF!$B21,CSF!$C21)</f>
        <v>0</v>
      </c>
      <c r="E75" s="94" t="s">
        <v>273</v>
      </c>
      <c r="F75" s="123">
        <f>IF(EAA!F20&gt;0,EAA!F20,EAA!F20*-1)</f>
        <v>0</v>
      </c>
      <c r="G75" s="397">
        <f t="shared" si="5"/>
        <v>0</v>
      </c>
      <c r="H75" s="437"/>
      <c r="I75" s="438"/>
      <c r="J75" s="438"/>
      <c r="K75" s="438"/>
      <c r="L75" s="442"/>
      <c r="M75" s="157" t="s">
        <v>192</v>
      </c>
    </row>
    <row r="76" spans="1:13" ht="12" thickBot="1" x14ac:dyDescent="0.25">
      <c r="A76" s="77"/>
      <c r="B76" s="188" t="s">
        <v>193</v>
      </c>
      <c r="C76" s="117" t="s">
        <v>288</v>
      </c>
      <c r="D76" s="124">
        <f>IF(CSF!$B22&gt;0,CSF!$B22,CSF!$C22)</f>
        <v>0</v>
      </c>
      <c r="E76" s="109" t="s">
        <v>273</v>
      </c>
      <c r="F76" s="124">
        <f>IF(EAA!F21&gt;0,EAA!F21,EAA!F21*-1)</f>
        <v>0</v>
      </c>
      <c r="G76" s="398">
        <f t="shared" si="5"/>
        <v>0</v>
      </c>
      <c r="H76" s="437"/>
      <c r="I76" s="438"/>
      <c r="J76" s="438"/>
      <c r="K76" s="438"/>
      <c r="L76" s="442"/>
      <c r="M76" s="158" t="s">
        <v>193</v>
      </c>
    </row>
    <row r="77" spans="1:13" x14ac:dyDescent="0.2">
      <c r="A77" s="76" t="s">
        <v>78</v>
      </c>
      <c r="B77" s="172" t="s">
        <v>205</v>
      </c>
      <c r="C77" s="101" t="s">
        <v>288</v>
      </c>
      <c r="D77" s="119">
        <f>IF(CSF!$B53&gt;0,CSF!$B53,CSF!$C53)</f>
        <v>0</v>
      </c>
      <c r="E77" s="102" t="s">
        <v>286</v>
      </c>
      <c r="F77" s="133">
        <f>IF(VHP!D30&gt;0,VHP!D30,VHP!D30*-1)</f>
        <v>0</v>
      </c>
      <c r="G77" s="396">
        <f t="shared" ref="G77:G82" si="6">ROUND(D77-F77,2)</f>
        <v>0</v>
      </c>
      <c r="H77" s="437"/>
      <c r="I77" s="438"/>
      <c r="J77" s="438"/>
      <c r="K77" s="438"/>
      <c r="L77" s="442"/>
      <c r="M77" s="148" t="s">
        <v>205</v>
      </c>
    </row>
    <row r="78" spans="1:13" x14ac:dyDescent="0.2">
      <c r="A78" s="79"/>
      <c r="B78" s="165" t="s">
        <v>206</v>
      </c>
      <c r="C78" s="122" t="s">
        <v>288</v>
      </c>
      <c r="D78" s="123">
        <f>IF(CSF!$B54&gt;0,CSF!$B54,CSF!$C54)</f>
        <v>0</v>
      </c>
      <c r="E78" s="94" t="s">
        <v>286</v>
      </c>
      <c r="F78" s="133">
        <f>IF(VHP!D31&gt;0,VHP!D31,VHP!D31*-1)</f>
        <v>0</v>
      </c>
      <c r="G78" s="397">
        <f t="shared" si="6"/>
        <v>0</v>
      </c>
      <c r="H78" s="437"/>
      <c r="I78" s="438"/>
      <c r="J78" s="438"/>
      <c r="K78" s="438"/>
      <c r="L78" s="442"/>
      <c r="M78" s="136" t="s">
        <v>206</v>
      </c>
    </row>
    <row r="79" spans="1:13" ht="23.25" thickBot="1" x14ac:dyDescent="0.25">
      <c r="A79" s="77"/>
      <c r="B79" s="182" t="s">
        <v>207</v>
      </c>
      <c r="C79" s="117" t="s">
        <v>288</v>
      </c>
      <c r="D79" s="124">
        <f>IF(CSF!$B55&gt;0,CSF!$B55,CSF!$C55)</f>
        <v>0</v>
      </c>
      <c r="E79" s="109" t="s">
        <v>286</v>
      </c>
      <c r="F79" s="133">
        <f>IF(VHP!D32&gt;0,VHP!D32,VHP!D32*-1)</f>
        <v>0</v>
      </c>
      <c r="G79" s="398">
        <f t="shared" si="6"/>
        <v>0</v>
      </c>
      <c r="H79" s="437"/>
      <c r="I79" s="438"/>
      <c r="J79" s="438"/>
      <c r="K79" s="438"/>
      <c r="L79" s="442"/>
      <c r="M79" s="149" t="s">
        <v>207</v>
      </c>
    </row>
    <row r="80" spans="1:13" ht="12" thickBot="1" x14ac:dyDescent="0.25">
      <c r="A80" s="78" t="s">
        <v>81</v>
      </c>
      <c r="B80" s="171" t="s">
        <v>154</v>
      </c>
      <c r="C80" s="90" t="s">
        <v>288</v>
      </c>
      <c r="D80" s="118">
        <f>IF(CSF!$B51&gt;0,CSF!$B51,CSF!$C51)</f>
        <v>123933261.41</v>
      </c>
      <c r="E80" s="91" t="s">
        <v>286</v>
      </c>
      <c r="F80" s="118">
        <f>IF((VHP!D28+VHP!D29)&gt;0,VHP!D28+VHP!D29,(VHP!D28+VHP!D29)*-1)</f>
        <v>123933261.41</v>
      </c>
      <c r="G80" s="395">
        <f t="shared" si="6"/>
        <v>0</v>
      </c>
      <c r="H80" s="437"/>
      <c r="I80" s="438"/>
      <c r="J80" s="438"/>
      <c r="K80" s="438"/>
      <c r="L80" s="442"/>
      <c r="M80" s="137" t="s">
        <v>154</v>
      </c>
    </row>
    <row r="81" spans="1:13" ht="23.25" thickBot="1" x14ac:dyDescent="0.25">
      <c r="A81" s="78" t="s">
        <v>83</v>
      </c>
      <c r="B81" s="171" t="s">
        <v>243</v>
      </c>
      <c r="C81" s="90" t="s">
        <v>274</v>
      </c>
      <c r="D81" s="370">
        <f>IF(EFE!B61&gt;0,EFE!B61,EFE!B61*-1)</f>
        <v>21125613.860000014</v>
      </c>
      <c r="E81" s="91" t="s">
        <v>288</v>
      </c>
      <c r="F81" s="118">
        <f>IF(CSF!$B5&gt;0,CSF!$B5,CSF!$C5)</f>
        <v>21125613.859999999</v>
      </c>
      <c r="G81" s="395">
        <f t="shared" si="6"/>
        <v>0</v>
      </c>
      <c r="H81" s="443"/>
      <c r="I81" s="444"/>
      <c r="J81" s="444"/>
      <c r="K81" s="444"/>
      <c r="L81" s="445"/>
      <c r="M81" s="137" t="s">
        <v>243</v>
      </c>
    </row>
    <row r="82" spans="1:13" ht="23.25" thickBot="1" x14ac:dyDescent="0.25">
      <c r="A82" s="78" t="s">
        <v>86</v>
      </c>
      <c r="B82" s="171" t="s">
        <v>245</v>
      </c>
      <c r="C82" s="90" t="s">
        <v>274</v>
      </c>
      <c r="D82" s="370">
        <f>IF(EFE!B65&gt;0,EFE!B65,EFE!B65*-1)</f>
        <v>63443712.939999998</v>
      </c>
      <c r="E82" s="91" t="s">
        <v>272</v>
      </c>
      <c r="F82" s="118">
        <f>IF(ESF!B5&gt;0,ESF!B5,ESF!B5*-1)</f>
        <v>63443712.939999998</v>
      </c>
      <c r="G82" s="395">
        <f t="shared" si="6"/>
        <v>0</v>
      </c>
      <c r="H82" s="90" t="s">
        <v>274</v>
      </c>
      <c r="I82" s="381">
        <f>IF(EFE!C65&gt;0,EFE!C65,EFE!C65*-1)</f>
        <v>42318099.079999998</v>
      </c>
      <c r="J82" s="91" t="s">
        <v>272</v>
      </c>
      <c r="K82" s="381">
        <f>IF(ESF!C5&gt;0,ESF!C5,ESF!C5*-1)</f>
        <v>42318099.079999998</v>
      </c>
      <c r="L82" s="389">
        <f t="shared" ref="L82:L99" si="7">ROUND(I82-K82,2)</f>
        <v>0</v>
      </c>
      <c r="M82" s="137" t="s">
        <v>245</v>
      </c>
    </row>
    <row r="83" spans="1:13" ht="23.25" thickBot="1" x14ac:dyDescent="0.25">
      <c r="A83" s="78" t="s">
        <v>89</v>
      </c>
      <c r="B83" s="171" t="s">
        <v>244</v>
      </c>
      <c r="C83" s="132" t="s">
        <v>274</v>
      </c>
      <c r="D83" s="370">
        <f>IF(EFE!B63&gt;0,EFE!B63,EFE!B63*-1)</f>
        <v>42318099.079999998</v>
      </c>
      <c r="E83" s="446"/>
      <c r="F83" s="447"/>
      <c r="G83" s="447"/>
      <c r="H83" s="447"/>
      <c r="I83" s="448"/>
      <c r="J83" s="91" t="s">
        <v>272</v>
      </c>
      <c r="K83" s="409">
        <f>IF(ESF!C5&gt;0,ESF!C5,ESF!C5*-1)</f>
        <v>42318099.079999998</v>
      </c>
      <c r="L83" s="389">
        <f>ROUND(D83-K83,2)</f>
        <v>0</v>
      </c>
      <c r="M83" s="137" t="s">
        <v>244</v>
      </c>
    </row>
    <row r="84" spans="1:13" x14ac:dyDescent="0.2">
      <c r="A84" s="76" t="s">
        <v>91</v>
      </c>
      <c r="B84" s="189" t="s">
        <v>160</v>
      </c>
      <c r="C84" s="101" t="s">
        <v>273</v>
      </c>
      <c r="D84" s="377">
        <f>IF(EAA!E5&gt;0,EAA!E5,EAA!E5*-1)</f>
        <v>63443712.940000057</v>
      </c>
      <c r="E84" s="102" t="s">
        <v>272</v>
      </c>
      <c r="F84" s="197">
        <f>IF(ESF!B5&gt;0,ESF!B5,ESF!B5*-1)</f>
        <v>63443712.939999998</v>
      </c>
      <c r="G84" s="396">
        <f t="shared" ref="G84:G99" si="8">ROUND(D84-F84,2)</f>
        <v>0</v>
      </c>
      <c r="H84" s="101" t="s">
        <v>273</v>
      </c>
      <c r="I84" s="375">
        <f>IF(EAA!B5&gt;0,EAA!B5,EAA!B5*-1)</f>
        <v>42318099.079999998</v>
      </c>
      <c r="J84" s="102" t="s">
        <v>272</v>
      </c>
      <c r="K84" s="399">
        <f>IF(ESF!C5&gt;0,ESF!C5,ESF!C5*-1)</f>
        <v>42318099.079999998</v>
      </c>
      <c r="L84" s="390">
        <f t="shared" si="7"/>
        <v>0</v>
      </c>
      <c r="M84" s="159" t="s">
        <v>160</v>
      </c>
    </row>
    <row r="85" spans="1:13" x14ac:dyDescent="0.2">
      <c r="A85" s="79"/>
      <c r="B85" s="168" t="s">
        <v>162</v>
      </c>
      <c r="C85" s="122" t="s">
        <v>273</v>
      </c>
      <c r="D85" s="378">
        <f>IF(EAA!E6&gt;0,EAA!E6,EAA!E6*-1)</f>
        <v>1131365.6900000572</v>
      </c>
      <c r="E85" s="94" t="s">
        <v>272</v>
      </c>
      <c r="F85" s="123">
        <f>IF(ESF!B6&gt;0,ESF!B6,ESF!B6*-1)</f>
        <v>1131365.69</v>
      </c>
      <c r="G85" s="397">
        <f t="shared" si="8"/>
        <v>0</v>
      </c>
      <c r="H85" s="122" t="s">
        <v>273</v>
      </c>
      <c r="I85" s="384">
        <f>IF(EAA!B6&gt;0,EAA!B6,EAA!B6*-1)</f>
        <v>616301.85</v>
      </c>
      <c r="J85" s="94" t="s">
        <v>272</v>
      </c>
      <c r="K85" s="384">
        <f>IF(ESF!C6&gt;0,ESF!C6,ESF!C6*-1)</f>
        <v>616301.85</v>
      </c>
      <c r="L85" s="391">
        <f t="shared" si="7"/>
        <v>0</v>
      </c>
      <c r="M85" s="160" t="s">
        <v>162</v>
      </c>
    </row>
    <row r="86" spans="1:13" x14ac:dyDescent="0.2">
      <c r="A86" s="79"/>
      <c r="B86" s="168" t="s">
        <v>164</v>
      </c>
      <c r="C86" s="122" t="s">
        <v>273</v>
      </c>
      <c r="D86" s="378">
        <f>IF(EAA!E7&gt;0,EAA!E7,EAA!E7*-1)</f>
        <v>12917813.619999997</v>
      </c>
      <c r="E86" s="94" t="s">
        <v>272</v>
      </c>
      <c r="F86" s="123">
        <f>IF(ESF!B7&gt;0,ESF!B7,ESF!B7*-1)</f>
        <v>12917813.619999999</v>
      </c>
      <c r="G86" s="397">
        <f t="shared" si="8"/>
        <v>0</v>
      </c>
      <c r="H86" s="122" t="s">
        <v>273</v>
      </c>
      <c r="I86" s="384">
        <f>IF(EAA!B7&gt;0,EAA!B7,EAA!B7*-1)</f>
        <v>5779310.7999999998</v>
      </c>
      <c r="J86" s="94" t="s">
        <v>272</v>
      </c>
      <c r="K86" s="384">
        <f>IF(ESF!C7&gt;0,ESF!C7,ESF!C7*-1)</f>
        <v>5779310.7999999998</v>
      </c>
      <c r="L86" s="391">
        <f t="shared" si="7"/>
        <v>0</v>
      </c>
      <c r="M86" s="160" t="s">
        <v>164</v>
      </c>
    </row>
    <row r="87" spans="1:13" x14ac:dyDescent="0.2">
      <c r="A87" s="79"/>
      <c r="B87" s="168" t="s">
        <v>166</v>
      </c>
      <c r="C87" s="122" t="s">
        <v>273</v>
      </c>
      <c r="D87" s="378">
        <f>IF(EAA!E8&gt;0,EAA!E8,EAA!E8*-1)</f>
        <v>0</v>
      </c>
      <c r="E87" s="94" t="s">
        <v>272</v>
      </c>
      <c r="F87" s="123">
        <f>IF(ESF!B8&gt;0,ESF!B8,ESF!B8*-1)</f>
        <v>0</v>
      </c>
      <c r="G87" s="397">
        <f t="shared" si="8"/>
        <v>0</v>
      </c>
      <c r="H87" s="122" t="s">
        <v>273</v>
      </c>
      <c r="I87" s="384">
        <f>IF(EAA!B8&gt;0,EAA!B8,EAA!B8*-1)</f>
        <v>0</v>
      </c>
      <c r="J87" s="94" t="s">
        <v>272</v>
      </c>
      <c r="K87" s="384">
        <f>IF(ESF!C8&gt;0,ESF!C8,ESF!C8*-1)</f>
        <v>0</v>
      </c>
      <c r="L87" s="391">
        <f t="shared" si="7"/>
        <v>0</v>
      </c>
      <c r="M87" s="160" t="s">
        <v>166</v>
      </c>
    </row>
    <row r="88" spans="1:13" x14ac:dyDescent="0.2">
      <c r="A88" s="79"/>
      <c r="B88" s="168" t="s">
        <v>168</v>
      </c>
      <c r="C88" s="122" t="s">
        <v>273</v>
      </c>
      <c r="D88" s="378">
        <f>IF(EAA!E9&gt;0,EAA!E9,EAA!E9*-1)</f>
        <v>0</v>
      </c>
      <c r="E88" s="94" t="s">
        <v>272</v>
      </c>
      <c r="F88" s="123">
        <f>IF(ESF!B9&gt;0,ESF!B9,ESF!B9*-1)</f>
        <v>0</v>
      </c>
      <c r="G88" s="397">
        <f t="shared" si="8"/>
        <v>0</v>
      </c>
      <c r="H88" s="122" t="s">
        <v>273</v>
      </c>
      <c r="I88" s="384">
        <f>IF(EAA!B9&gt;0,EAA!B9,EAA!B9*-1)</f>
        <v>0</v>
      </c>
      <c r="J88" s="94" t="s">
        <v>272</v>
      </c>
      <c r="K88" s="384">
        <f>IF(ESF!C9&gt;0,ESF!C9,ESF!C9*-1)</f>
        <v>0</v>
      </c>
      <c r="L88" s="391">
        <f t="shared" si="7"/>
        <v>0</v>
      </c>
      <c r="M88" s="160" t="s">
        <v>168</v>
      </c>
    </row>
    <row r="89" spans="1:13" ht="22.5" x14ac:dyDescent="0.2">
      <c r="A89" s="79"/>
      <c r="B89" s="168" t="s">
        <v>170</v>
      </c>
      <c r="C89" s="122" t="s">
        <v>273</v>
      </c>
      <c r="D89" s="378">
        <f>IF(EAA!E10&gt;0,EAA!E10,EAA!E10*-1)</f>
        <v>0</v>
      </c>
      <c r="E89" s="94" t="s">
        <v>272</v>
      </c>
      <c r="F89" s="123">
        <f>IF(ESF!B10&gt;0,ESF!B10,ESF!B10*-1)</f>
        <v>0</v>
      </c>
      <c r="G89" s="397">
        <f t="shared" si="8"/>
        <v>0</v>
      </c>
      <c r="H89" s="122" t="s">
        <v>273</v>
      </c>
      <c r="I89" s="384">
        <f>IF(EAA!B10&gt;0,EAA!B10,EAA!B10*-1)</f>
        <v>0</v>
      </c>
      <c r="J89" s="94" t="s">
        <v>272</v>
      </c>
      <c r="K89" s="384">
        <f>IF(ESF!C10&gt;0,ESF!C10,ESF!C10*-1)</f>
        <v>0</v>
      </c>
      <c r="L89" s="391">
        <f t="shared" si="7"/>
        <v>0</v>
      </c>
      <c r="M89" s="160" t="s">
        <v>170</v>
      </c>
    </row>
    <row r="90" spans="1:13" x14ac:dyDescent="0.2">
      <c r="A90" s="79"/>
      <c r="B90" s="168" t="s">
        <v>172</v>
      </c>
      <c r="C90" s="122" t="s">
        <v>273</v>
      </c>
      <c r="D90" s="378">
        <f>IF(EAA!E11&gt;0,EAA!E11,EAA!E11*-1)</f>
        <v>0</v>
      </c>
      <c r="E90" s="94" t="s">
        <v>272</v>
      </c>
      <c r="F90" s="123">
        <f>IF(ESF!B11&gt;0,ESF!B11,ESF!B11*-1)</f>
        <v>0</v>
      </c>
      <c r="G90" s="397">
        <f t="shared" si="8"/>
        <v>0</v>
      </c>
      <c r="H90" s="122" t="s">
        <v>273</v>
      </c>
      <c r="I90" s="384">
        <f>IF(EAA!B11&gt;0,EAA!B11,EAA!B11*-1)</f>
        <v>0</v>
      </c>
      <c r="J90" s="94" t="s">
        <v>272</v>
      </c>
      <c r="K90" s="384">
        <f>IF(ESF!C11&gt;0,ESF!C11,ESF!C11*-1)</f>
        <v>0</v>
      </c>
      <c r="L90" s="391">
        <f t="shared" si="7"/>
        <v>0</v>
      </c>
      <c r="M90" s="160" t="s">
        <v>172</v>
      </c>
    </row>
    <row r="91" spans="1:13" x14ac:dyDescent="0.2">
      <c r="A91" s="79"/>
      <c r="B91" s="168" t="s">
        <v>178</v>
      </c>
      <c r="C91" s="122" t="s">
        <v>273</v>
      </c>
      <c r="D91" s="378">
        <f>IF(EAA!E13&gt;0,EAA!E13,EAA!E13*-1)</f>
        <v>0</v>
      </c>
      <c r="E91" s="94" t="s">
        <v>272</v>
      </c>
      <c r="F91" s="123">
        <f>IF(ESF!B16&gt;0,ESF!B16,ESF!B16*-1)</f>
        <v>0</v>
      </c>
      <c r="G91" s="397">
        <f t="shared" si="8"/>
        <v>0</v>
      </c>
      <c r="H91" s="122" t="s">
        <v>273</v>
      </c>
      <c r="I91" s="384">
        <f>IF(EAA!B13&gt;0,EAA!B13,EAA!B13*-1)</f>
        <v>0</v>
      </c>
      <c r="J91" s="94" t="s">
        <v>272</v>
      </c>
      <c r="K91" s="384">
        <f>IF(ESF!C16&gt;0,ESF!C16,ESF!C16*-1)</f>
        <v>0</v>
      </c>
      <c r="L91" s="391">
        <f t="shared" si="7"/>
        <v>0</v>
      </c>
      <c r="M91" s="160" t="s">
        <v>178</v>
      </c>
    </row>
    <row r="92" spans="1:13" ht="22.5" x14ac:dyDescent="0.2">
      <c r="A92" s="79"/>
      <c r="B92" s="168" t="s">
        <v>180</v>
      </c>
      <c r="C92" s="122" t="s">
        <v>273</v>
      </c>
      <c r="D92" s="378">
        <f>IF(EAA!E14&gt;0,EAA!E14,EAA!E14*-1)</f>
        <v>0</v>
      </c>
      <c r="E92" s="94" t="s">
        <v>272</v>
      </c>
      <c r="F92" s="123">
        <f>IF(ESF!B17&gt;0,ESF!B17,ESF!B17*-1)</f>
        <v>0</v>
      </c>
      <c r="G92" s="397">
        <f t="shared" si="8"/>
        <v>0</v>
      </c>
      <c r="H92" s="122" t="s">
        <v>273</v>
      </c>
      <c r="I92" s="384">
        <f>IF(EAA!B14&gt;0,EAA!B14,EAA!B14*-1)</f>
        <v>0</v>
      </c>
      <c r="J92" s="94" t="s">
        <v>272</v>
      </c>
      <c r="K92" s="384">
        <f>IF(ESF!C17&gt;0,ESF!C17,ESF!C17*-1)</f>
        <v>0</v>
      </c>
      <c r="L92" s="391">
        <f t="shared" si="7"/>
        <v>0</v>
      </c>
      <c r="M92" s="160" t="s">
        <v>180</v>
      </c>
    </row>
    <row r="93" spans="1:13" ht="22.5" x14ac:dyDescent="0.2">
      <c r="A93" s="79"/>
      <c r="B93" s="168" t="s">
        <v>182</v>
      </c>
      <c r="C93" s="122" t="s">
        <v>273</v>
      </c>
      <c r="D93" s="378">
        <f>IF(EAA!E15&gt;0,EAA!E15,EAA!E15*-1)</f>
        <v>155125505.40000001</v>
      </c>
      <c r="E93" s="94" t="s">
        <v>272</v>
      </c>
      <c r="F93" s="123">
        <f>IF(ESF!B18&gt;0,ESF!B18,ESF!B18*-1)</f>
        <v>155125505.40000001</v>
      </c>
      <c r="G93" s="397">
        <f t="shared" si="8"/>
        <v>0</v>
      </c>
      <c r="H93" s="122" t="s">
        <v>273</v>
      </c>
      <c r="I93" s="384">
        <f>IF(EAA!B15&gt;0,EAA!B15,EAA!B15*-1)</f>
        <v>155786968.36000001</v>
      </c>
      <c r="J93" s="94" t="s">
        <v>272</v>
      </c>
      <c r="K93" s="384">
        <f>IF(ESF!C18&gt;0,ESF!C18,ESF!C18*-1)</f>
        <v>155786968.36000001</v>
      </c>
      <c r="L93" s="391">
        <f t="shared" si="7"/>
        <v>0</v>
      </c>
      <c r="M93" s="160" t="s">
        <v>182</v>
      </c>
    </row>
    <row r="94" spans="1:13" x14ac:dyDescent="0.2">
      <c r="A94" s="79"/>
      <c r="B94" s="168" t="s">
        <v>184</v>
      </c>
      <c r="C94" s="122" t="s">
        <v>273</v>
      </c>
      <c r="D94" s="378">
        <f>IF(EAA!E16&gt;0,EAA!E16,EAA!E16*-1)</f>
        <v>69862591.940000013</v>
      </c>
      <c r="E94" s="94" t="s">
        <v>272</v>
      </c>
      <c r="F94" s="123">
        <f>IF(ESF!B19&gt;0,ESF!B19,ESF!B19*-1)</f>
        <v>69862591.939999998</v>
      </c>
      <c r="G94" s="397">
        <f t="shared" si="8"/>
        <v>0</v>
      </c>
      <c r="H94" s="122" t="s">
        <v>273</v>
      </c>
      <c r="I94" s="384">
        <f>IF(EAA!B16&gt;0,EAA!B16,EAA!B16*-1)</f>
        <v>59972233.539999999</v>
      </c>
      <c r="J94" s="94" t="s">
        <v>272</v>
      </c>
      <c r="K94" s="384">
        <f>IF(ESF!C19&gt;0,ESF!C19,ESF!C19*-1)</f>
        <v>59972233.539999999</v>
      </c>
      <c r="L94" s="391">
        <f t="shared" si="7"/>
        <v>0</v>
      </c>
      <c r="M94" s="160" t="s">
        <v>184</v>
      </c>
    </row>
    <row r="95" spans="1:13" x14ac:dyDescent="0.2">
      <c r="A95" s="79"/>
      <c r="B95" s="168" t="s">
        <v>186</v>
      </c>
      <c r="C95" s="122" t="s">
        <v>273</v>
      </c>
      <c r="D95" s="378">
        <f>IF(EAA!E17&gt;0,EAA!E17,EAA!E17*-1)</f>
        <v>5642138.46</v>
      </c>
      <c r="E95" s="94" t="s">
        <v>272</v>
      </c>
      <c r="F95" s="123">
        <f>IF(ESF!B20&gt;0,ESF!B20,ESF!B20*-1)</f>
        <v>5642138.46</v>
      </c>
      <c r="G95" s="397">
        <f t="shared" si="8"/>
        <v>0</v>
      </c>
      <c r="H95" s="122" t="s">
        <v>273</v>
      </c>
      <c r="I95" s="384">
        <f>IF(EAA!B17&gt;0,EAA!B17,EAA!B17*-1)</f>
        <v>5640189.46</v>
      </c>
      <c r="J95" s="94" t="s">
        <v>272</v>
      </c>
      <c r="K95" s="384">
        <f>IF(ESF!C20&gt;0,ESF!C20,ESF!C20*-1)</f>
        <v>5640189.46</v>
      </c>
      <c r="L95" s="391">
        <f t="shared" si="7"/>
        <v>0</v>
      </c>
      <c r="M95" s="160" t="s">
        <v>186</v>
      </c>
    </row>
    <row r="96" spans="1:13" ht="22.5" x14ac:dyDescent="0.2">
      <c r="A96" s="79"/>
      <c r="B96" s="168" t="s">
        <v>188</v>
      </c>
      <c r="C96" s="122" t="s">
        <v>273</v>
      </c>
      <c r="D96" s="378">
        <f>IF(EAA!E18&gt;0,EAA!E18,EAA!E18*-1)</f>
        <v>76249267.25999999</v>
      </c>
      <c r="E96" s="94" t="s">
        <v>272</v>
      </c>
      <c r="F96" s="123">
        <f>IF(ESF!B21&gt;0,ESF!B21,ESF!B21*-1)</f>
        <v>76249267.260000005</v>
      </c>
      <c r="G96" s="397">
        <f t="shared" si="8"/>
        <v>0</v>
      </c>
      <c r="H96" s="122" t="s">
        <v>273</v>
      </c>
      <c r="I96" s="384">
        <f>IF(EAA!B18&gt;0,EAA!B18,EAA!B18*-1)</f>
        <v>70592957.049999997</v>
      </c>
      <c r="J96" s="94" t="s">
        <v>272</v>
      </c>
      <c r="K96" s="384">
        <f>IF(ESF!C21&gt;0,ESF!C21,ESF!C21*-1)</f>
        <v>70592957.049999997</v>
      </c>
      <c r="L96" s="391">
        <f t="shared" si="7"/>
        <v>0</v>
      </c>
      <c r="M96" s="160" t="s">
        <v>188</v>
      </c>
    </row>
    <row r="97" spans="1:13" x14ac:dyDescent="0.2">
      <c r="A97" s="79"/>
      <c r="B97" s="168" t="s">
        <v>190</v>
      </c>
      <c r="C97" s="122" t="s">
        <v>273</v>
      </c>
      <c r="D97" s="378">
        <f>IF(EAA!E19&gt;0,EAA!E19,EAA!E19*-1)</f>
        <v>745601.53</v>
      </c>
      <c r="E97" s="94" t="s">
        <v>272</v>
      </c>
      <c r="F97" s="123">
        <f>IF(ESF!B22&gt;0,ESF!B22,ESF!B22*-1)</f>
        <v>745601.53</v>
      </c>
      <c r="G97" s="397">
        <f t="shared" si="8"/>
        <v>0</v>
      </c>
      <c r="H97" s="122" t="s">
        <v>273</v>
      </c>
      <c r="I97" s="384">
        <f>IF(EAA!B19&gt;0,EAA!B19,EAA!B19*-1)</f>
        <v>745601.53</v>
      </c>
      <c r="J97" s="94" t="s">
        <v>272</v>
      </c>
      <c r="K97" s="384">
        <f>IF(ESF!C22&gt;0,ESF!C22,ESF!C22*-1)</f>
        <v>745601.53</v>
      </c>
      <c r="L97" s="391">
        <f t="shared" si="7"/>
        <v>0</v>
      </c>
      <c r="M97" s="160" t="s">
        <v>190</v>
      </c>
    </row>
    <row r="98" spans="1:13" ht="22.5" x14ac:dyDescent="0.2">
      <c r="A98" s="79"/>
      <c r="B98" s="168" t="s">
        <v>192</v>
      </c>
      <c r="C98" s="122" t="s">
        <v>273</v>
      </c>
      <c r="D98" s="378">
        <f>IF(EAA!E20&gt;0,EAA!E20,EAA!E20*-1)</f>
        <v>0</v>
      </c>
      <c r="E98" s="94" t="s">
        <v>272</v>
      </c>
      <c r="F98" s="123">
        <f>IF(ESF!B23&gt;0,ESF!B23,ESF!B23*-1)</f>
        <v>0</v>
      </c>
      <c r="G98" s="397">
        <f t="shared" si="8"/>
        <v>0</v>
      </c>
      <c r="H98" s="122" t="s">
        <v>273</v>
      </c>
      <c r="I98" s="384">
        <f>IF(EAA!B20&gt;0,EAA!B20,EAA!B20*-1)</f>
        <v>0</v>
      </c>
      <c r="J98" s="94" t="s">
        <v>272</v>
      </c>
      <c r="K98" s="384">
        <f>IF(ESF!C23&gt;0,ESF!C23,ESF!C23*-1)</f>
        <v>0</v>
      </c>
      <c r="L98" s="391">
        <f t="shared" si="7"/>
        <v>0</v>
      </c>
      <c r="M98" s="160" t="s">
        <v>192</v>
      </c>
    </row>
    <row r="99" spans="1:13" ht="12" thickBot="1" x14ac:dyDescent="0.25">
      <c r="A99" s="77"/>
      <c r="B99" s="190" t="s">
        <v>193</v>
      </c>
      <c r="C99" s="117" t="s">
        <v>273</v>
      </c>
      <c r="D99" s="379">
        <f>IF(EAA!E21&gt;0,EAA!E21,EAA!E21*-1)</f>
        <v>0</v>
      </c>
      <c r="E99" s="109" t="s">
        <v>272</v>
      </c>
      <c r="F99" s="124">
        <f>IF(ESF!B24&gt;0,ESF!B24,ESF!B24*-1)</f>
        <v>0</v>
      </c>
      <c r="G99" s="398">
        <f t="shared" si="8"/>
        <v>0</v>
      </c>
      <c r="H99" s="117" t="s">
        <v>273</v>
      </c>
      <c r="I99" s="385">
        <f>IF(EAA!B21&gt;0,EAA!B21,EAA!B21*-1)</f>
        <v>0</v>
      </c>
      <c r="J99" s="109" t="s">
        <v>272</v>
      </c>
      <c r="K99" s="385">
        <f>IF(ESF!C24&gt;0,ESF!C24,ESF!C24*-1)</f>
        <v>0</v>
      </c>
      <c r="L99" s="392">
        <f t="shared" si="7"/>
        <v>0</v>
      </c>
      <c r="M99" s="161" t="s">
        <v>193</v>
      </c>
    </row>
    <row r="100" spans="1:13" x14ac:dyDescent="0.2">
      <c r="A100" s="68" t="s">
        <v>94</v>
      </c>
      <c r="B100" s="169" t="s">
        <v>160</v>
      </c>
      <c r="C100" s="130" t="s">
        <v>273</v>
      </c>
      <c r="D100" s="401">
        <f>IF(EAA!F5&gt;0,EAA!F5,EAA!F5*-1)</f>
        <v>21125613.860000059</v>
      </c>
      <c r="E100" s="131" t="s">
        <v>288</v>
      </c>
      <c r="F100" s="133">
        <f>IF(CSF!$B5&gt;0,CSF!$B5,CSF!$C5)</f>
        <v>21125613.859999999</v>
      </c>
      <c r="G100" s="408">
        <f>ROUND(D100-F100,2)</f>
        <v>0</v>
      </c>
      <c r="H100" s="437"/>
      <c r="I100" s="438"/>
      <c r="J100" s="438"/>
      <c r="K100" s="134"/>
      <c r="L100" s="135"/>
      <c r="M100" s="162" t="s">
        <v>160</v>
      </c>
    </row>
    <row r="101" spans="1:13" x14ac:dyDescent="0.2">
      <c r="A101" s="67"/>
      <c r="B101" s="169" t="s">
        <v>162</v>
      </c>
      <c r="C101" s="122" t="s">
        <v>273</v>
      </c>
      <c r="D101" s="401">
        <f>IF(EAA!F6&gt;0,EAA!F6,EAA!F6*-1)</f>
        <v>515063.84000005724</v>
      </c>
      <c r="E101" s="94" t="s">
        <v>288</v>
      </c>
      <c r="F101" s="123">
        <f>IF(CSF!$B6&gt;0,CSF!$B6,CSF!$C6)</f>
        <v>515063.84</v>
      </c>
      <c r="G101" s="397">
        <f>ROUND(D101-F101,2)</f>
        <v>0</v>
      </c>
      <c r="H101" s="437"/>
      <c r="I101" s="438"/>
      <c r="J101" s="438"/>
      <c r="K101" s="134"/>
      <c r="L101" s="135"/>
      <c r="M101" s="162" t="s">
        <v>162</v>
      </c>
    </row>
    <row r="102" spans="1:13" x14ac:dyDescent="0.2">
      <c r="A102" s="67"/>
      <c r="B102" s="169" t="s">
        <v>164</v>
      </c>
      <c r="C102" s="122" t="s">
        <v>273</v>
      </c>
      <c r="D102" s="401">
        <f>IF(EAA!F7&gt;0,EAA!F7,EAA!F7*-1)</f>
        <v>7138502.8199999975</v>
      </c>
      <c r="E102" s="94" t="s">
        <v>288</v>
      </c>
      <c r="F102" s="123">
        <f>IF(CSF!$B7&gt;0,CSF!$B7,CSF!$C7)</f>
        <v>7138502.8200000003</v>
      </c>
      <c r="G102" s="397">
        <f t="shared" ref="G102:G115" si="9">ROUND(D102-F102,2)</f>
        <v>0</v>
      </c>
      <c r="H102" s="437"/>
      <c r="I102" s="438"/>
      <c r="J102" s="438"/>
      <c r="K102" s="134"/>
      <c r="L102" s="135"/>
      <c r="M102" s="162" t="s">
        <v>164</v>
      </c>
    </row>
    <row r="103" spans="1:13" x14ac:dyDescent="0.2">
      <c r="A103" s="67"/>
      <c r="B103" s="169" t="s">
        <v>166</v>
      </c>
      <c r="C103" s="122" t="s">
        <v>273</v>
      </c>
      <c r="D103" s="401">
        <f>IF(EAA!F8&gt;0,EAA!F8,EAA!F8*-1)</f>
        <v>0</v>
      </c>
      <c r="E103" s="94" t="s">
        <v>288</v>
      </c>
      <c r="F103" s="123">
        <f>IF(CSF!$B8&gt;0,CSF!$B8,CSF!$C8)</f>
        <v>0</v>
      </c>
      <c r="G103" s="397">
        <f t="shared" si="9"/>
        <v>0</v>
      </c>
      <c r="H103" s="437"/>
      <c r="I103" s="438"/>
      <c r="J103" s="438"/>
      <c r="K103" s="134"/>
      <c r="L103" s="135"/>
      <c r="M103" s="162" t="s">
        <v>166</v>
      </c>
    </row>
    <row r="104" spans="1:13" x14ac:dyDescent="0.2">
      <c r="A104" s="67"/>
      <c r="B104" s="169" t="s">
        <v>168</v>
      </c>
      <c r="C104" s="122" t="s">
        <v>273</v>
      </c>
      <c r="D104" s="401">
        <f>IF(EAA!F9&gt;0,EAA!F9,EAA!F9*-1)</f>
        <v>0</v>
      </c>
      <c r="E104" s="94" t="s">
        <v>288</v>
      </c>
      <c r="F104" s="123">
        <f>IF(CSF!$B9&gt;0,CSF!$B9,CSF!$C9)</f>
        <v>0</v>
      </c>
      <c r="G104" s="397">
        <f t="shared" si="9"/>
        <v>0</v>
      </c>
      <c r="H104" s="437"/>
      <c r="I104" s="438"/>
      <c r="J104" s="438"/>
      <c r="K104" s="134"/>
      <c r="L104" s="135"/>
      <c r="M104" s="162" t="s">
        <v>168</v>
      </c>
    </row>
    <row r="105" spans="1:13" ht="22.5" x14ac:dyDescent="0.2">
      <c r="A105" s="67"/>
      <c r="B105" s="169" t="s">
        <v>170</v>
      </c>
      <c r="C105" s="122" t="s">
        <v>273</v>
      </c>
      <c r="D105" s="401">
        <f>IF(EAA!F10&gt;0,EAA!F10,EAA!F10*-1)</f>
        <v>0</v>
      </c>
      <c r="E105" s="94" t="s">
        <v>288</v>
      </c>
      <c r="F105" s="123">
        <f>IF(CSF!$B10&gt;0,CSF!$B10,CSF!$C10)</f>
        <v>0</v>
      </c>
      <c r="G105" s="397">
        <f t="shared" si="9"/>
        <v>0</v>
      </c>
      <c r="H105" s="437"/>
      <c r="I105" s="438"/>
      <c r="J105" s="438"/>
      <c r="K105" s="134"/>
      <c r="L105" s="135"/>
      <c r="M105" s="162" t="s">
        <v>170</v>
      </c>
    </row>
    <row r="106" spans="1:13" x14ac:dyDescent="0.2">
      <c r="A106" s="67"/>
      <c r="B106" s="169" t="s">
        <v>172</v>
      </c>
      <c r="C106" s="122" t="s">
        <v>273</v>
      </c>
      <c r="D106" s="401">
        <f>IF(EAA!F11&gt;0,EAA!F11,EAA!F11*-1)</f>
        <v>0</v>
      </c>
      <c r="E106" s="94" t="s">
        <v>288</v>
      </c>
      <c r="F106" s="123">
        <f>IF(CSF!$B11&gt;0,CSF!$B11,CSF!$C11)</f>
        <v>0</v>
      </c>
      <c r="G106" s="397">
        <f t="shared" si="9"/>
        <v>0</v>
      </c>
      <c r="H106" s="437"/>
      <c r="I106" s="438"/>
      <c r="J106" s="438"/>
      <c r="K106" s="134"/>
      <c r="L106" s="135"/>
      <c r="M106" s="162" t="s">
        <v>172</v>
      </c>
    </row>
    <row r="107" spans="1:13" x14ac:dyDescent="0.2">
      <c r="A107" s="67"/>
      <c r="B107" s="169" t="s">
        <v>178</v>
      </c>
      <c r="C107" s="122" t="s">
        <v>273</v>
      </c>
      <c r="D107" s="401">
        <f>IF(EAA!F13&gt;0,EAA!F13,EAA!F13*-1)</f>
        <v>0</v>
      </c>
      <c r="E107" s="94" t="s">
        <v>288</v>
      </c>
      <c r="F107" s="123">
        <f>IF(CSF!$B14&gt;0,CSF!$B14,CSF!$C14)</f>
        <v>0</v>
      </c>
      <c r="G107" s="397">
        <f t="shared" si="9"/>
        <v>0</v>
      </c>
      <c r="H107" s="437"/>
      <c r="I107" s="438"/>
      <c r="J107" s="438"/>
      <c r="K107" s="134"/>
      <c r="L107" s="135"/>
      <c r="M107" s="162" t="s">
        <v>178</v>
      </c>
    </row>
    <row r="108" spans="1:13" ht="22.5" x14ac:dyDescent="0.2">
      <c r="A108" s="67"/>
      <c r="B108" s="169" t="s">
        <v>180</v>
      </c>
      <c r="C108" s="122" t="s">
        <v>273</v>
      </c>
      <c r="D108" s="401">
        <f>IF(EAA!F14&gt;0,EAA!F14,EAA!F14*-1)</f>
        <v>0</v>
      </c>
      <c r="E108" s="94" t="s">
        <v>288</v>
      </c>
      <c r="F108" s="123">
        <f>IF(CSF!$B15&gt;0,CSF!$B15,CSF!$C15)</f>
        <v>0</v>
      </c>
      <c r="G108" s="397">
        <f t="shared" si="9"/>
        <v>0</v>
      </c>
      <c r="H108" s="437"/>
      <c r="I108" s="438"/>
      <c r="J108" s="438"/>
      <c r="K108" s="134"/>
      <c r="L108" s="135"/>
      <c r="M108" s="162" t="s">
        <v>180</v>
      </c>
    </row>
    <row r="109" spans="1:13" ht="22.5" x14ac:dyDescent="0.2">
      <c r="A109" s="67"/>
      <c r="B109" s="169" t="s">
        <v>182</v>
      </c>
      <c r="C109" s="122" t="s">
        <v>273</v>
      </c>
      <c r="D109" s="401">
        <f>IF(EAA!F15&gt;0,EAA!F15,EAA!F15*-1)</f>
        <v>661462.96000000834</v>
      </c>
      <c r="E109" s="94" t="s">
        <v>288</v>
      </c>
      <c r="F109" s="123">
        <f>IF(CSF!$B16&gt;0,CSF!$B16,CSF!$C16)</f>
        <v>661462.96</v>
      </c>
      <c r="G109" s="397">
        <f t="shared" si="9"/>
        <v>0</v>
      </c>
      <c r="H109" s="437"/>
      <c r="I109" s="438"/>
      <c r="J109" s="438"/>
      <c r="K109" s="134"/>
      <c r="L109" s="135"/>
      <c r="M109" s="162" t="s">
        <v>182</v>
      </c>
    </row>
    <row r="110" spans="1:13" x14ac:dyDescent="0.2">
      <c r="A110" s="67"/>
      <c r="B110" s="169" t="s">
        <v>184</v>
      </c>
      <c r="C110" s="122" t="s">
        <v>273</v>
      </c>
      <c r="D110" s="401">
        <f>IF(EAA!F16&gt;0,EAA!F16,EAA!F16*-1)</f>
        <v>9890358.4000000134</v>
      </c>
      <c r="E110" s="94" t="s">
        <v>288</v>
      </c>
      <c r="F110" s="123">
        <f>IF(CSF!$B17&gt;0,CSF!$B17,CSF!$C17)</f>
        <v>9890358.4000000004</v>
      </c>
      <c r="G110" s="397">
        <f t="shared" si="9"/>
        <v>0</v>
      </c>
      <c r="H110" s="437"/>
      <c r="I110" s="438"/>
      <c r="J110" s="438"/>
      <c r="K110" s="134"/>
      <c r="L110" s="135"/>
      <c r="M110" s="162" t="s">
        <v>184</v>
      </c>
    </row>
    <row r="111" spans="1:13" x14ac:dyDescent="0.2">
      <c r="A111" s="67"/>
      <c r="B111" s="169" t="s">
        <v>186</v>
      </c>
      <c r="C111" s="122" t="s">
        <v>273</v>
      </c>
      <c r="D111" s="401">
        <f>IF(EAA!F17&gt;0,EAA!F17,EAA!F17*-1)</f>
        <v>1949</v>
      </c>
      <c r="E111" s="94" t="s">
        <v>288</v>
      </c>
      <c r="F111" s="123">
        <f>IF(CSF!$B18&gt;0,CSF!$B18,CSF!$C18)</f>
        <v>1949</v>
      </c>
      <c r="G111" s="397">
        <f t="shared" si="9"/>
        <v>0</v>
      </c>
      <c r="H111" s="437"/>
      <c r="I111" s="438"/>
      <c r="J111" s="438"/>
      <c r="K111" s="134"/>
      <c r="L111" s="135"/>
      <c r="M111" s="162" t="s">
        <v>186</v>
      </c>
    </row>
    <row r="112" spans="1:13" ht="22.5" x14ac:dyDescent="0.2">
      <c r="A112" s="67"/>
      <c r="B112" s="169" t="s">
        <v>188</v>
      </c>
      <c r="C112" s="122" t="s">
        <v>273</v>
      </c>
      <c r="D112" s="401">
        <f>IF(EAA!F18&gt;0,EAA!F18,EAA!F18*-1)</f>
        <v>5656310.2099999934</v>
      </c>
      <c r="E112" s="94" t="s">
        <v>288</v>
      </c>
      <c r="F112" s="123">
        <f>IF(CSF!$B19&gt;0,CSF!$B19,CSF!$C19)</f>
        <v>5656310.21</v>
      </c>
      <c r="G112" s="397">
        <f t="shared" si="9"/>
        <v>0</v>
      </c>
      <c r="H112" s="437"/>
      <c r="I112" s="438"/>
      <c r="J112" s="438"/>
      <c r="K112" s="134"/>
      <c r="L112" s="135"/>
      <c r="M112" s="162" t="s">
        <v>188</v>
      </c>
    </row>
    <row r="113" spans="1:13" x14ac:dyDescent="0.2">
      <c r="A113" s="67"/>
      <c r="B113" s="169" t="s">
        <v>190</v>
      </c>
      <c r="C113" s="122" t="s">
        <v>273</v>
      </c>
      <c r="D113" s="401">
        <f>IF(EAA!F19&gt;0,EAA!F19,EAA!F19*-1)</f>
        <v>0</v>
      </c>
      <c r="E113" s="94" t="s">
        <v>288</v>
      </c>
      <c r="F113" s="123">
        <f>IF(CSF!$B20&gt;0,CSF!$B20,CSF!$C20)</f>
        <v>0</v>
      </c>
      <c r="G113" s="397">
        <f t="shared" si="9"/>
        <v>0</v>
      </c>
      <c r="H113" s="437"/>
      <c r="I113" s="438"/>
      <c r="J113" s="438"/>
      <c r="K113" s="134"/>
      <c r="L113" s="135"/>
      <c r="M113" s="162" t="s">
        <v>190</v>
      </c>
    </row>
    <row r="114" spans="1:13" ht="22.5" x14ac:dyDescent="0.2">
      <c r="A114" s="67"/>
      <c r="B114" s="169" t="s">
        <v>192</v>
      </c>
      <c r="C114" s="122" t="s">
        <v>273</v>
      </c>
      <c r="D114" s="401">
        <f>IF(EAA!F20&gt;0,EAA!F20,EAA!F20*-1)</f>
        <v>0</v>
      </c>
      <c r="E114" s="94" t="s">
        <v>288</v>
      </c>
      <c r="F114" s="123">
        <f>IF(CSF!$B21&gt;0,CSF!$B21,CSF!$C21)</f>
        <v>0</v>
      </c>
      <c r="G114" s="397">
        <f t="shared" si="9"/>
        <v>0</v>
      </c>
      <c r="H114" s="437"/>
      <c r="I114" s="438"/>
      <c r="J114" s="438"/>
      <c r="K114" s="134"/>
      <c r="L114" s="135"/>
      <c r="M114" s="162" t="s">
        <v>192</v>
      </c>
    </row>
    <row r="115" spans="1:13" ht="12" thickBot="1" x14ac:dyDescent="0.25">
      <c r="A115" s="67"/>
      <c r="B115" s="169" t="s">
        <v>193</v>
      </c>
      <c r="C115" s="125" t="s">
        <v>273</v>
      </c>
      <c r="D115" s="379">
        <f>IF(EAA!F21&gt;0,EAA!F21,EAA!F21*-1)</f>
        <v>0</v>
      </c>
      <c r="E115" s="126" t="s">
        <v>288</v>
      </c>
      <c r="F115" s="127">
        <f>IF(CSF!$B22&gt;0,CSF!$B22,CSF!$C22)</f>
        <v>0</v>
      </c>
      <c r="G115" s="398">
        <f t="shared" si="9"/>
        <v>0</v>
      </c>
      <c r="H115" s="437"/>
      <c r="I115" s="438"/>
      <c r="J115" s="438"/>
      <c r="K115" s="134"/>
      <c r="L115" s="198"/>
      <c r="M115" s="162" t="s">
        <v>193</v>
      </c>
    </row>
    <row r="116" spans="1:13" ht="12" thickBot="1" x14ac:dyDescent="0.25">
      <c r="A116" s="78" t="s">
        <v>97</v>
      </c>
      <c r="B116" s="170"/>
      <c r="C116" s="90" t="s">
        <v>287</v>
      </c>
      <c r="D116" s="370">
        <f>IF(ADP!E34&gt;0,ADP!E34,ADP!E34*-1)</f>
        <v>17933098.289999999</v>
      </c>
      <c r="E116" s="91" t="s">
        <v>272</v>
      </c>
      <c r="F116" s="370">
        <f>IF(ESF!E26&gt;0,ESF!E26,ESF!E26*-1)</f>
        <v>17933098.289999999</v>
      </c>
      <c r="G116" s="395">
        <f>ROUND(D116-F116,2)</f>
        <v>0</v>
      </c>
      <c r="H116" s="90" t="s">
        <v>287</v>
      </c>
      <c r="I116" s="381">
        <f>IF(ADP!D34&gt;0,ADP!D34,ADP!D34*-1)</f>
        <v>11954346.48</v>
      </c>
      <c r="J116" s="91" t="s">
        <v>272</v>
      </c>
      <c r="K116" s="381">
        <f>IF(ESF!F26&gt;0,ESF!F26,ESF!F26*-1)</f>
        <v>11954346.48</v>
      </c>
      <c r="L116" s="410">
        <f t="shared" ref="L116" si="10">ROUND(I116-K116,2)</f>
        <v>0</v>
      </c>
      <c r="M116" s="16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tabSelected="1" workbookViewId="0">
      <selection activeCell="C23" sqref="C23"/>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498" t="s">
        <v>716</v>
      </c>
      <c r="B1" s="499"/>
      <c r="C1" s="499"/>
      <c r="D1" s="499"/>
      <c r="E1" s="500"/>
    </row>
    <row r="2" spans="1:5" x14ac:dyDescent="0.2">
      <c r="A2" s="351"/>
      <c r="B2" s="351"/>
      <c r="C2" s="351"/>
      <c r="D2" s="351"/>
      <c r="E2" s="351"/>
    </row>
    <row r="3" spans="1:5" ht="15" customHeight="1" x14ac:dyDescent="0.2">
      <c r="A3" s="517" t="s">
        <v>100</v>
      </c>
      <c r="B3" s="517"/>
      <c r="C3" s="223" t="s">
        <v>640</v>
      </c>
      <c r="D3" s="223" t="s">
        <v>334</v>
      </c>
      <c r="E3" s="223" t="s">
        <v>641</v>
      </c>
    </row>
    <row r="4" spans="1:5" x14ac:dyDescent="0.2">
      <c r="A4" s="352"/>
      <c r="B4" s="353"/>
      <c r="C4" s="354"/>
      <c r="D4" s="354"/>
      <c r="E4" s="354"/>
    </row>
    <row r="5" spans="1:5" ht="12.95" customHeight="1" x14ac:dyDescent="0.2">
      <c r="A5" s="355" t="s">
        <v>642</v>
      </c>
      <c r="B5" s="356"/>
      <c r="C5" s="357">
        <f>C6+C7</f>
        <v>279139308.19</v>
      </c>
      <c r="D5" s="357">
        <f>D6+D7</f>
        <v>329631299.25999999</v>
      </c>
      <c r="E5" s="357">
        <f>E6+E7</f>
        <v>329543631.98000002</v>
      </c>
    </row>
    <row r="6" spans="1:5" ht="12.95" customHeight="1" x14ac:dyDescent="0.2">
      <c r="A6" s="358"/>
      <c r="B6" s="359" t="s">
        <v>643</v>
      </c>
      <c r="C6" s="360"/>
      <c r="D6" s="360"/>
      <c r="E6" s="360"/>
    </row>
    <row r="7" spans="1:5" ht="12.95" customHeight="1" x14ac:dyDescent="0.2">
      <c r="A7" s="358"/>
      <c r="B7" s="359" t="s">
        <v>644</v>
      </c>
      <c r="C7" s="360">
        <v>279139308.19</v>
      </c>
      <c r="D7" s="360">
        <v>329631299.25999999</v>
      </c>
      <c r="E7" s="360">
        <v>329543631.98000002</v>
      </c>
    </row>
    <row r="8" spans="1:5" x14ac:dyDescent="0.2">
      <c r="A8" s="358"/>
      <c r="B8" s="361"/>
      <c r="C8" s="360"/>
      <c r="D8" s="360"/>
      <c r="E8" s="360"/>
    </row>
    <row r="9" spans="1:5" ht="12.95" customHeight="1" x14ac:dyDescent="0.2">
      <c r="A9" s="355" t="s">
        <v>645</v>
      </c>
      <c r="B9" s="356"/>
      <c r="C9" s="357">
        <f>C10+C11</f>
        <v>279139308.19</v>
      </c>
      <c r="D9" s="357">
        <f>D10+D11</f>
        <v>306568825.31999999</v>
      </c>
      <c r="E9" s="357">
        <f>E10+E11</f>
        <v>291564441.43000001</v>
      </c>
    </row>
    <row r="10" spans="1:5" ht="12.95" customHeight="1" x14ac:dyDescent="0.2">
      <c r="A10" s="358"/>
      <c r="B10" s="359" t="s">
        <v>646</v>
      </c>
      <c r="C10" s="360"/>
      <c r="D10" s="360"/>
      <c r="E10" s="360"/>
    </row>
    <row r="11" spans="1:5" ht="12.95" customHeight="1" x14ac:dyDescent="0.2">
      <c r="A11" s="358"/>
      <c r="B11" s="359" t="s">
        <v>647</v>
      </c>
      <c r="C11" s="360">
        <v>279139308.19</v>
      </c>
      <c r="D11" s="360">
        <v>306568825.31999999</v>
      </c>
      <c r="E11" s="360">
        <v>291564441.43000001</v>
      </c>
    </row>
    <row r="12" spans="1:5" x14ac:dyDescent="0.2">
      <c r="A12" s="358"/>
      <c r="B12" s="361"/>
      <c r="C12" s="360"/>
      <c r="D12" s="360"/>
      <c r="E12" s="360"/>
    </row>
    <row r="13" spans="1:5" ht="12.95" customHeight="1" x14ac:dyDescent="0.2">
      <c r="A13" s="355" t="s">
        <v>648</v>
      </c>
      <c r="B13" s="356"/>
      <c r="C13" s="357">
        <f>C5-C9</f>
        <v>0</v>
      </c>
      <c r="D13" s="357">
        <f>D5-D9</f>
        <v>23062473.939999998</v>
      </c>
      <c r="E13" s="357">
        <f>E5-E9</f>
        <v>37979190.550000012</v>
      </c>
    </row>
    <row r="14" spans="1:5" x14ac:dyDescent="0.2">
      <c r="A14" s="362"/>
      <c r="B14" s="363"/>
      <c r="C14" s="364"/>
      <c r="D14" s="364"/>
      <c r="E14" s="364"/>
    </row>
    <row r="15" spans="1:5" ht="15" customHeight="1" x14ac:dyDescent="0.2">
      <c r="A15" s="517" t="s">
        <v>100</v>
      </c>
      <c r="B15" s="517"/>
      <c r="C15" s="223" t="s">
        <v>640</v>
      </c>
      <c r="D15" s="223" t="s">
        <v>334</v>
      </c>
      <c r="E15" s="223" t="s">
        <v>641</v>
      </c>
    </row>
    <row r="16" spans="1:5" x14ac:dyDescent="0.2">
      <c r="A16" s="358"/>
      <c r="B16" s="359"/>
      <c r="C16" s="365"/>
      <c r="D16" s="365"/>
      <c r="E16" s="365"/>
    </row>
    <row r="17" spans="1:5" ht="12.95" customHeight="1" x14ac:dyDescent="0.2">
      <c r="A17" s="355" t="s">
        <v>649</v>
      </c>
      <c r="B17" s="356"/>
      <c r="C17" s="357">
        <f>C13</f>
        <v>0</v>
      </c>
      <c r="D17" s="357">
        <f>D13</f>
        <v>23062473.939999998</v>
      </c>
      <c r="E17" s="357">
        <f>E13</f>
        <v>37979190.550000012</v>
      </c>
    </row>
    <row r="18" spans="1:5" x14ac:dyDescent="0.2">
      <c r="A18" s="358"/>
      <c r="B18" s="359"/>
      <c r="C18" s="357"/>
      <c r="D18" s="357"/>
      <c r="E18" s="357"/>
    </row>
    <row r="19" spans="1:5" ht="12.95" customHeight="1" x14ac:dyDescent="0.2">
      <c r="A19" s="355" t="s">
        <v>650</v>
      </c>
      <c r="B19" s="356"/>
      <c r="C19" s="360">
        <v>0</v>
      </c>
      <c r="D19" s="360">
        <v>0</v>
      </c>
      <c r="E19" s="360">
        <v>0</v>
      </c>
    </row>
    <row r="20" spans="1:5" x14ac:dyDescent="0.2">
      <c r="A20" s="358"/>
      <c r="B20" s="359"/>
      <c r="C20" s="360"/>
      <c r="D20" s="360"/>
      <c r="E20" s="360"/>
    </row>
    <row r="21" spans="1:5" ht="12.95" customHeight="1" x14ac:dyDescent="0.2">
      <c r="A21" s="355" t="s">
        <v>651</v>
      </c>
      <c r="B21" s="356"/>
      <c r="C21" s="357">
        <f>C17+C19</f>
        <v>0</v>
      </c>
      <c r="D21" s="357">
        <f>D17+D19</f>
        <v>23062473.939999998</v>
      </c>
      <c r="E21" s="357">
        <f>E17+E19</f>
        <v>37979190.550000012</v>
      </c>
    </row>
    <row r="22" spans="1:5" x14ac:dyDescent="0.2">
      <c r="A22" s="362"/>
      <c r="B22" s="363"/>
      <c r="C22" s="364"/>
      <c r="D22" s="364"/>
      <c r="E22" s="364"/>
    </row>
    <row r="23" spans="1:5" ht="15" customHeight="1" x14ac:dyDescent="0.2">
      <c r="A23" s="517" t="s">
        <v>100</v>
      </c>
      <c r="B23" s="517"/>
      <c r="C23" s="223" t="s">
        <v>640</v>
      </c>
      <c r="D23" s="223" t="s">
        <v>334</v>
      </c>
      <c r="E23" s="223" t="s">
        <v>641</v>
      </c>
    </row>
    <row r="24" spans="1:5" x14ac:dyDescent="0.2">
      <c r="A24" s="358"/>
      <c r="B24" s="359"/>
      <c r="C24" s="365"/>
      <c r="D24" s="365"/>
      <c r="E24" s="365"/>
    </row>
    <row r="25" spans="1:5" ht="12.95" customHeight="1" x14ac:dyDescent="0.2">
      <c r="A25" s="355" t="s">
        <v>652</v>
      </c>
      <c r="B25" s="356"/>
      <c r="C25" s="360"/>
      <c r="D25" s="360"/>
      <c r="E25" s="360"/>
    </row>
    <row r="26" spans="1:5" x14ac:dyDescent="0.2">
      <c r="A26" s="358"/>
      <c r="B26" s="359"/>
      <c r="C26" s="360"/>
      <c r="D26" s="360"/>
      <c r="E26" s="360"/>
    </row>
    <row r="27" spans="1:5" ht="12.95" customHeight="1" x14ac:dyDescent="0.2">
      <c r="A27" s="355" t="s">
        <v>653</v>
      </c>
      <c r="B27" s="356"/>
      <c r="C27" s="360"/>
      <c r="D27" s="360"/>
      <c r="E27" s="360"/>
    </row>
    <row r="28" spans="1:5" x14ac:dyDescent="0.2">
      <c r="A28" s="358"/>
      <c r="B28" s="359"/>
      <c r="C28" s="360"/>
      <c r="D28" s="360"/>
      <c r="E28" s="360"/>
    </row>
    <row r="29" spans="1:5" ht="12.95" customHeight="1" x14ac:dyDescent="0.2">
      <c r="A29" s="355" t="s">
        <v>654</v>
      </c>
      <c r="B29" s="356"/>
      <c r="C29" s="357">
        <f>C25-C27</f>
        <v>0</v>
      </c>
      <c r="D29" s="357">
        <f>D25-D27</f>
        <v>0</v>
      </c>
      <c r="E29" s="357">
        <f>E25-E27</f>
        <v>0</v>
      </c>
    </row>
    <row r="31" spans="1:5" x14ac:dyDescent="0.2">
      <c r="B31" s="366" t="s">
        <v>442</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workbookViewId="0">
      <selection activeCell="A21" sqref="A21:I21"/>
    </sheetView>
  </sheetViews>
  <sheetFormatPr baseColWidth="10" defaultColWidth="11.42578125" defaultRowHeight="11.25" x14ac:dyDescent="0.2"/>
  <cols>
    <col min="1" max="1" width="16.42578125" style="3" bestFit="1" customWidth="1"/>
    <col min="2" max="2" width="16" style="3" customWidth="1"/>
    <col min="3" max="4" width="10.85546875" style="3" customWidth="1"/>
    <col min="5" max="5" width="16" style="204" customWidth="1"/>
    <col min="6" max="6" width="13" style="3" customWidth="1"/>
    <col min="7" max="7" width="18.140625" style="3" customWidth="1"/>
    <col min="8" max="9" width="16" style="204" customWidth="1"/>
    <col min="10" max="16384" width="11.42578125" style="3"/>
  </cols>
  <sheetData>
    <row r="1" spans="1:12" ht="14.45" customHeight="1" x14ac:dyDescent="0.2">
      <c r="A1" s="436" t="s">
        <v>673</v>
      </c>
      <c r="B1" s="436"/>
      <c r="C1" s="436"/>
      <c r="D1" s="436"/>
      <c r="E1" s="436"/>
      <c r="F1" s="436"/>
      <c r="G1" s="436"/>
      <c r="H1" s="199" t="s">
        <v>0</v>
      </c>
      <c r="I1" s="367">
        <v>2025</v>
      </c>
    </row>
    <row r="2" spans="1:12" ht="14.45" customHeight="1" x14ac:dyDescent="0.2">
      <c r="A2" s="436" t="s">
        <v>655</v>
      </c>
      <c r="B2" s="436"/>
      <c r="C2" s="436"/>
      <c r="D2" s="436"/>
      <c r="E2" s="436"/>
      <c r="F2" s="436"/>
      <c r="G2" s="436"/>
      <c r="H2" s="200" t="s">
        <v>2</v>
      </c>
      <c r="I2" s="201" t="s">
        <v>3</v>
      </c>
    </row>
    <row r="3" spans="1:12" ht="14.45" customHeight="1" x14ac:dyDescent="0.2">
      <c r="A3" s="436" t="s">
        <v>674</v>
      </c>
      <c r="B3" s="436"/>
      <c r="C3" s="436"/>
      <c r="D3" s="436"/>
      <c r="E3" s="436"/>
      <c r="F3" s="436"/>
      <c r="G3" s="436"/>
      <c r="H3" s="202" t="s">
        <v>4</v>
      </c>
      <c r="I3" s="203">
        <v>4</v>
      </c>
    </row>
    <row r="4" spans="1:12" ht="12" thickBot="1" x14ac:dyDescent="0.25"/>
    <row r="5" spans="1:12" ht="15.75" customHeight="1" x14ac:dyDescent="0.2">
      <c r="A5" s="464" t="s">
        <v>5</v>
      </c>
      <c r="B5" s="464" t="s">
        <v>323</v>
      </c>
      <c r="C5" s="464" t="s">
        <v>271</v>
      </c>
      <c r="D5" s="466" t="s">
        <v>324</v>
      </c>
      <c r="E5" s="468" t="s">
        <v>284</v>
      </c>
      <c r="F5" s="466" t="s">
        <v>271</v>
      </c>
      <c r="G5" s="466" t="s">
        <v>324</v>
      </c>
      <c r="H5" s="468" t="s">
        <v>284</v>
      </c>
      <c r="I5" s="470" t="s">
        <v>285</v>
      </c>
    </row>
    <row r="6" spans="1:12" ht="15" customHeight="1" x14ac:dyDescent="0.2">
      <c r="A6" s="465"/>
      <c r="B6" s="465"/>
      <c r="C6" s="465"/>
      <c r="D6" s="467"/>
      <c r="E6" s="469"/>
      <c r="F6" s="467"/>
      <c r="G6" s="467"/>
      <c r="H6" s="469"/>
      <c r="I6" s="471"/>
    </row>
    <row r="7" spans="1:12" x14ac:dyDescent="0.2">
      <c r="A7" s="205" t="s">
        <v>290</v>
      </c>
      <c r="B7" s="206" t="s">
        <v>325</v>
      </c>
      <c r="C7" s="207" t="s">
        <v>326</v>
      </c>
      <c r="D7" s="207" t="s">
        <v>327</v>
      </c>
      <c r="E7" s="208">
        <f>+EAI!B15</f>
        <v>279139308.19</v>
      </c>
      <c r="F7" s="207" t="s">
        <v>328</v>
      </c>
      <c r="G7" s="207" t="s">
        <v>329</v>
      </c>
      <c r="H7" s="208">
        <f>+Memoria!C41</f>
        <v>0</v>
      </c>
      <c r="I7" s="209">
        <f>ROUND(E7-H7,2)</f>
        <v>279139308.19</v>
      </c>
    </row>
    <row r="8" spans="1:12" ht="22.5" x14ac:dyDescent="0.2">
      <c r="A8" s="210" t="s">
        <v>293</v>
      </c>
      <c r="B8" s="5" t="s">
        <v>330</v>
      </c>
      <c r="C8" s="211" t="s">
        <v>326</v>
      </c>
      <c r="D8" s="211" t="s">
        <v>331</v>
      </c>
      <c r="E8" s="212">
        <f>+EAI!C15</f>
        <v>50074976.530000001</v>
      </c>
      <c r="F8" s="211" t="s">
        <v>328</v>
      </c>
      <c r="G8" s="211" t="s">
        <v>332</v>
      </c>
      <c r="H8" s="212">
        <f>+Memoria!C43</f>
        <v>0</v>
      </c>
      <c r="I8" s="213">
        <f>ROUND(E8-H8,2)</f>
        <v>50074976.530000001</v>
      </c>
    </row>
    <row r="9" spans="1:12" x14ac:dyDescent="0.2">
      <c r="A9" s="210" t="s">
        <v>295</v>
      </c>
      <c r="B9" s="5" t="s">
        <v>333</v>
      </c>
      <c r="C9" s="211" t="s">
        <v>326</v>
      </c>
      <c r="D9" s="211" t="s">
        <v>334</v>
      </c>
      <c r="E9" s="212">
        <f>+EAI!E15</f>
        <v>329631299.26000005</v>
      </c>
      <c r="F9" s="211" t="s">
        <v>328</v>
      </c>
      <c r="G9" s="211" t="s">
        <v>335</v>
      </c>
      <c r="H9" s="212">
        <f>+Memoria!C44+Memoria!C45</f>
        <v>0</v>
      </c>
      <c r="I9" s="213">
        <f>ROUND(E9+H9,2)</f>
        <v>329631299.25999999</v>
      </c>
    </row>
    <row r="10" spans="1:12" ht="12" thickBot="1" x14ac:dyDescent="0.25">
      <c r="A10" s="210" t="s">
        <v>297</v>
      </c>
      <c r="B10" s="5" t="s">
        <v>336</v>
      </c>
      <c r="C10" s="211" t="s">
        <v>326</v>
      </c>
      <c r="D10" s="211" t="s">
        <v>337</v>
      </c>
      <c r="E10" s="212">
        <f>+EAI!F15</f>
        <v>329543631.98000002</v>
      </c>
      <c r="F10" s="211" t="s">
        <v>328</v>
      </c>
      <c r="G10" s="211" t="s">
        <v>338</v>
      </c>
      <c r="H10" s="212">
        <f>+Memoria!C45</f>
        <v>0</v>
      </c>
      <c r="I10" s="213">
        <f>ROUND(E10+H10,2)</f>
        <v>329543631.98000002</v>
      </c>
    </row>
    <row r="11" spans="1:12" ht="9.9499999999999993" customHeight="1" x14ac:dyDescent="0.2">
      <c r="A11" s="472"/>
      <c r="B11" s="473"/>
      <c r="C11" s="473"/>
      <c r="D11" s="473"/>
      <c r="E11" s="473"/>
      <c r="F11" s="473"/>
      <c r="G11" s="473"/>
      <c r="H11" s="473"/>
      <c r="I11" s="474"/>
      <c r="L11" s="464"/>
    </row>
    <row r="12" spans="1:12" ht="10.5" customHeight="1" x14ac:dyDescent="0.2">
      <c r="A12" s="210" t="s">
        <v>299</v>
      </c>
      <c r="B12" s="5" t="s">
        <v>339</v>
      </c>
      <c r="C12" s="211" t="s">
        <v>340</v>
      </c>
      <c r="D12" s="211" t="s">
        <v>341</v>
      </c>
      <c r="E12" s="212">
        <f>+CA!B41</f>
        <v>279139308.19</v>
      </c>
      <c r="F12" s="211" t="s">
        <v>328</v>
      </c>
      <c r="G12" s="211" t="s">
        <v>342</v>
      </c>
      <c r="H12" s="212">
        <f>+Memoria!C50</f>
        <v>0</v>
      </c>
      <c r="I12" s="213">
        <f>+ROUND(E12+H12,2)</f>
        <v>279139308.19</v>
      </c>
      <c r="L12" s="465"/>
    </row>
    <row r="13" spans="1:12" ht="22.5" x14ac:dyDescent="0.2">
      <c r="A13" s="210" t="s">
        <v>302</v>
      </c>
      <c r="B13" s="5" t="s">
        <v>343</v>
      </c>
      <c r="C13" s="211" t="s">
        <v>340</v>
      </c>
      <c r="D13" s="211" t="s">
        <v>331</v>
      </c>
      <c r="E13" s="212">
        <f>+CA!C41</f>
        <v>85207951.409999982</v>
      </c>
      <c r="F13" s="211" t="s">
        <v>328</v>
      </c>
      <c r="G13" s="211" t="s">
        <v>344</v>
      </c>
      <c r="H13" s="212">
        <f>+Memoria!C52</f>
        <v>0</v>
      </c>
      <c r="I13" s="213">
        <f>+ROUND(E13+H13,2)</f>
        <v>85207951.409999996</v>
      </c>
    </row>
    <row r="14" spans="1:12" x14ac:dyDescent="0.2">
      <c r="A14" s="210" t="s">
        <v>304</v>
      </c>
      <c r="B14" s="5" t="s">
        <v>345</v>
      </c>
      <c r="C14" s="211" t="s">
        <v>340</v>
      </c>
      <c r="D14" s="211" t="s">
        <v>334</v>
      </c>
      <c r="E14" s="212">
        <f>+CA!E41</f>
        <v>306568825.31999993</v>
      </c>
      <c r="F14" s="211" t="s">
        <v>328</v>
      </c>
      <c r="G14" s="211" t="s">
        <v>657</v>
      </c>
      <c r="H14" s="212">
        <f>+Memoria!C54+Memoria!C55+Memoria!C56</f>
        <v>0</v>
      </c>
      <c r="I14" s="213">
        <f>ROUND(E14-H14,2)</f>
        <v>306568825.31999999</v>
      </c>
    </row>
    <row r="15" spans="1:12" x14ac:dyDescent="0.2">
      <c r="A15" s="210" t="s">
        <v>306</v>
      </c>
      <c r="B15" s="5" t="s">
        <v>346</v>
      </c>
      <c r="C15" s="211" t="s">
        <v>340</v>
      </c>
      <c r="D15" s="211" t="s">
        <v>347</v>
      </c>
      <c r="E15" s="212">
        <f>+CA!F41</f>
        <v>291564441.43000001</v>
      </c>
      <c r="F15" s="211" t="s">
        <v>328</v>
      </c>
      <c r="G15" s="211">
        <v>8.25</v>
      </c>
      <c r="H15" s="212">
        <f>+Memoria!C56</f>
        <v>0</v>
      </c>
      <c r="I15" s="213">
        <f>ROUND(E15-H15,2)</f>
        <v>291564441.43000001</v>
      </c>
    </row>
    <row r="16" spans="1:12" x14ac:dyDescent="0.2">
      <c r="A16" s="472"/>
      <c r="B16" s="473"/>
      <c r="C16" s="473"/>
      <c r="D16" s="473"/>
      <c r="E16" s="473"/>
      <c r="F16" s="473"/>
      <c r="G16" s="473"/>
      <c r="H16" s="473"/>
      <c r="I16" s="474"/>
    </row>
    <row r="17" spans="1:9" x14ac:dyDescent="0.2">
      <c r="A17" s="210" t="s">
        <v>299</v>
      </c>
      <c r="B17" s="5" t="s">
        <v>348</v>
      </c>
      <c r="C17" s="211" t="s">
        <v>349</v>
      </c>
      <c r="D17" s="211" t="s">
        <v>341</v>
      </c>
      <c r="E17" s="212">
        <f>+CTG!B15</f>
        <v>279139308.19</v>
      </c>
      <c r="F17" s="211" t="s">
        <v>328</v>
      </c>
      <c r="G17" s="211" t="s">
        <v>342</v>
      </c>
      <c r="H17" s="212">
        <f>+Memoria!C50</f>
        <v>0</v>
      </c>
      <c r="I17" s="213">
        <f>+ROUND(E17+H17,2)</f>
        <v>279139308.19</v>
      </c>
    </row>
    <row r="18" spans="1:9" ht="22.5" x14ac:dyDescent="0.2">
      <c r="A18" s="210" t="s">
        <v>302</v>
      </c>
      <c r="B18" s="5" t="s">
        <v>350</v>
      </c>
      <c r="C18" s="211" t="s">
        <v>349</v>
      </c>
      <c r="D18" s="211" t="s">
        <v>331</v>
      </c>
      <c r="E18" s="212">
        <f>+CTG!C15</f>
        <v>85207951.409999996</v>
      </c>
      <c r="F18" s="211" t="s">
        <v>328</v>
      </c>
      <c r="G18" s="211" t="s">
        <v>344</v>
      </c>
      <c r="H18" s="212">
        <f>+Memoria!C52</f>
        <v>0</v>
      </c>
      <c r="I18" s="213">
        <f>+ROUND(E18+H18,2)</f>
        <v>85207951.409999996</v>
      </c>
    </row>
    <row r="19" spans="1:9" x14ac:dyDescent="0.2">
      <c r="A19" s="210" t="s">
        <v>304</v>
      </c>
      <c r="B19" s="5" t="s">
        <v>351</v>
      </c>
      <c r="C19" s="211" t="s">
        <v>349</v>
      </c>
      <c r="D19" s="211" t="s">
        <v>334</v>
      </c>
      <c r="E19" s="212">
        <f>+CTG!E15</f>
        <v>306568825.31999999</v>
      </c>
      <c r="F19" s="211" t="s">
        <v>328</v>
      </c>
      <c r="G19" s="211" t="s">
        <v>657</v>
      </c>
      <c r="H19" s="212">
        <f>+Memoria!C54+Memoria!C55+Memoria!C56</f>
        <v>0</v>
      </c>
      <c r="I19" s="213">
        <f>+ROUND(E19-H19,2)</f>
        <v>306568825.31999999</v>
      </c>
    </row>
    <row r="20" spans="1:9" x14ac:dyDescent="0.2">
      <c r="A20" s="210" t="s">
        <v>306</v>
      </c>
      <c r="B20" s="5" t="s">
        <v>352</v>
      </c>
      <c r="C20" s="211" t="s">
        <v>349</v>
      </c>
      <c r="D20" s="211" t="s">
        <v>347</v>
      </c>
      <c r="E20" s="212">
        <f>+CTG!F15</f>
        <v>291564441.43000001</v>
      </c>
      <c r="F20" s="211" t="s">
        <v>328</v>
      </c>
      <c r="G20" s="211">
        <v>8.25</v>
      </c>
      <c r="H20" s="212">
        <f>+Memoria!C56</f>
        <v>0</v>
      </c>
      <c r="I20" s="213">
        <f>+ROUND(E20-H20,2)</f>
        <v>291564441.43000001</v>
      </c>
    </row>
    <row r="21" spans="1:9" x14ac:dyDescent="0.2">
      <c r="A21" s="472"/>
      <c r="B21" s="473"/>
      <c r="C21" s="473"/>
      <c r="D21" s="473"/>
      <c r="E21" s="473"/>
      <c r="F21" s="473"/>
      <c r="G21" s="473"/>
      <c r="H21" s="473"/>
      <c r="I21" s="474"/>
    </row>
    <row r="22" spans="1:9" x14ac:dyDescent="0.2">
      <c r="A22" s="210" t="s">
        <v>299</v>
      </c>
      <c r="B22" s="5" t="s">
        <v>353</v>
      </c>
      <c r="C22" s="211" t="s">
        <v>354</v>
      </c>
      <c r="D22" s="211" t="s">
        <v>341</v>
      </c>
      <c r="E22" s="212">
        <f>+COG!B76</f>
        <v>279139308.19</v>
      </c>
      <c r="F22" s="211" t="s">
        <v>328</v>
      </c>
      <c r="G22" s="211" t="s">
        <v>342</v>
      </c>
      <c r="H22" s="212">
        <f>+Memoria!C50</f>
        <v>0</v>
      </c>
      <c r="I22" s="213">
        <f>+ROUND(E22+H22,2)</f>
        <v>279139308.19</v>
      </c>
    </row>
    <row r="23" spans="1:9" ht="22.5" x14ac:dyDescent="0.2">
      <c r="A23" s="210" t="s">
        <v>302</v>
      </c>
      <c r="B23" s="5" t="s">
        <v>355</v>
      </c>
      <c r="C23" s="211" t="s">
        <v>354</v>
      </c>
      <c r="D23" s="211" t="s">
        <v>331</v>
      </c>
      <c r="E23" s="212">
        <f>+COG!C76</f>
        <v>85207951.409999996</v>
      </c>
      <c r="F23" s="211" t="s">
        <v>328</v>
      </c>
      <c r="G23" s="211" t="s">
        <v>344</v>
      </c>
      <c r="H23" s="212">
        <f>+Memoria!C52</f>
        <v>0</v>
      </c>
      <c r="I23" s="213">
        <f>+ROUND(E23+H23,2)</f>
        <v>85207951.409999996</v>
      </c>
    </row>
    <row r="24" spans="1:9" x14ac:dyDescent="0.2">
      <c r="A24" s="210" t="s">
        <v>304</v>
      </c>
      <c r="B24" s="5" t="s">
        <v>356</v>
      </c>
      <c r="C24" s="211" t="s">
        <v>354</v>
      </c>
      <c r="D24" s="211" t="s">
        <v>334</v>
      </c>
      <c r="E24" s="212">
        <f>+COG!E76</f>
        <v>306568825.31999999</v>
      </c>
      <c r="F24" s="211" t="s">
        <v>328</v>
      </c>
      <c r="G24" s="211" t="s">
        <v>657</v>
      </c>
      <c r="H24" s="212">
        <f>+Memoria!C54+Memoria!C55+Memoria!C56</f>
        <v>0</v>
      </c>
      <c r="I24" s="213">
        <f>+ROUND(E24-H24,2)</f>
        <v>306568825.31999999</v>
      </c>
    </row>
    <row r="25" spans="1:9" x14ac:dyDescent="0.2">
      <c r="A25" s="210" t="s">
        <v>306</v>
      </c>
      <c r="B25" s="5" t="s">
        <v>357</v>
      </c>
      <c r="C25" s="211" t="s">
        <v>354</v>
      </c>
      <c r="D25" s="211" t="s">
        <v>347</v>
      </c>
      <c r="E25" s="212">
        <f>+COG!F76</f>
        <v>291564441.43000001</v>
      </c>
      <c r="F25" s="211" t="s">
        <v>328</v>
      </c>
      <c r="G25" s="211">
        <v>8.25</v>
      </c>
      <c r="H25" s="212">
        <f>+Memoria!C56</f>
        <v>0</v>
      </c>
      <c r="I25" s="213">
        <f>+ROUND(E25-H25,2)</f>
        <v>291564441.43000001</v>
      </c>
    </row>
    <row r="26" spans="1:9" x14ac:dyDescent="0.2">
      <c r="A26" s="472"/>
      <c r="B26" s="473"/>
      <c r="C26" s="473"/>
      <c r="D26" s="473"/>
      <c r="E26" s="473"/>
      <c r="F26" s="473"/>
      <c r="G26" s="473"/>
      <c r="H26" s="473"/>
      <c r="I26" s="474"/>
    </row>
    <row r="27" spans="1:9" x14ac:dyDescent="0.2">
      <c r="A27" s="210" t="s">
        <v>299</v>
      </c>
      <c r="B27" s="5" t="s">
        <v>358</v>
      </c>
      <c r="C27" s="211" t="s">
        <v>359</v>
      </c>
      <c r="D27" s="211" t="s">
        <v>341</v>
      </c>
      <c r="E27" s="212">
        <f>+CFG!B41</f>
        <v>279139308.18999994</v>
      </c>
      <c r="F27" s="211" t="s">
        <v>328</v>
      </c>
      <c r="G27" s="211" t="s">
        <v>342</v>
      </c>
      <c r="H27" s="212">
        <f>+Memoria!C50</f>
        <v>0</v>
      </c>
      <c r="I27" s="213">
        <f>+ROUND(E27+H27,2)</f>
        <v>279139308.19</v>
      </c>
    </row>
    <row r="28" spans="1:9" ht="22.5" x14ac:dyDescent="0.2">
      <c r="A28" s="210" t="s">
        <v>302</v>
      </c>
      <c r="B28" s="5" t="s">
        <v>360</v>
      </c>
      <c r="C28" s="211" t="s">
        <v>359</v>
      </c>
      <c r="D28" s="211" t="s">
        <v>331</v>
      </c>
      <c r="E28" s="212">
        <f>+CFG!C41</f>
        <v>85207951.409999996</v>
      </c>
      <c r="F28" s="211" t="s">
        <v>328</v>
      </c>
      <c r="G28" s="211" t="s">
        <v>344</v>
      </c>
      <c r="H28" s="212">
        <f>+Memoria!C52</f>
        <v>0</v>
      </c>
      <c r="I28" s="213">
        <f>+ROUND(E28+H28,2)</f>
        <v>85207951.409999996</v>
      </c>
    </row>
    <row r="29" spans="1:9" x14ac:dyDescent="0.2">
      <c r="A29" s="210" t="s">
        <v>304</v>
      </c>
      <c r="B29" s="5" t="s">
        <v>361</v>
      </c>
      <c r="C29" s="211" t="s">
        <v>359</v>
      </c>
      <c r="D29" s="211" t="s">
        <v>334</v>
      </c>
      <c r="E29" s="212">
        <f>+CFG!E41</f>
        <v>306568825.31999999</v>
      </c>
      <c r="F29" s="211" t="s">
        <v>328</v>
      </c>
      <c r="G29" s="211" t="s">
        <v>657</v>
      </c>
      <c r="H29" s="212">
        <f>+Memoria!C54+Memoria!C55+Memoria!C56</f>
        <v>0</v>
      </c>
      <c r="I29" s="213">
        <f>+ROUND(E29-H29,2)</f>
        <v>306568825.31999999</v>
      </c>
    </row>
    <row r="30" spans="1:9" x14ac:dyDescent="0.2">
      <c r="A30" s="210" t="s">
        <v>306</v>
      </c>
      <c r="B30" s="5" t="s">
        <v>362</v>
      </c>
      <c r="C30" s="211" t="s">
        <v>359</v>
      </c>
      <c r="D30" s="211" t="s">
        <v>347</v>
      </c>
      <c r="E30" s="212">
        <f>+CFG!F41</f>
        <v>291564441.42999995</v>
      </c>
      <c r="F30" s="211" t="s">
        <v>328</v>
      </c>
      <c r="G30" s="211">
        <v>8.25</v>
      </c>
      <c r="H30" s="212">
        <f>+Memoria!C56</f>
        <v>0</v>
      </c>
      <c r="I30" s="213">
        <f>+ROUND(E30-H30,2)</f>
        <v>291564441.43000001</v>
      </c>
    </row>
    <row r="31" spans="1:9" x14ac:dyDescent="0.2">
      <c r="A31" s="472"/>
      <c r="B31" s="473"/>
      <c r="C31" s="473"/>
      <c r="D31" s="473"/>
      <c r="E31" s="473"/>
      <c r="F31" s="473"/>
      <c r="G31" s="473"/>
      <c r="H31" s="473"/>
      <c r="I31" s="474"/>
    </row>
    <row r="32" spans="1:9" ht="22.5" x14ac:dyDescent="0.2">
      <c r="A32" s="210" t="s">
        <v>308</v>
      </c>
      <c r="B32" s="5" t="s">
        <v>363</v>
      </c>
      <c r="C32" s="211" t="s">
        <v>364</v>
      </c>
      <c r="D32" s="211" t="s">
        <v>365</v>
      </c>
      <c r="E32" s="212">
        <f>+ENT!B26</f>
        <v>0</v>
      </c>
      <c r="F32" s="211" t="s">
        <v>366</v>
      </c>
      <c r="G32" s="211" t="s">
        <v>367</v>
      </c>
      <c r="H32" s="212">
        <f>+IPF!E25</f>
        <v>0</v>
      </c>
      <c r="I32" s="213">
        <f>+ROUND(E32-H32,2)</f>
        <v>0</v>
      </c>
    </row>
    <row r="33" spans="1:9" ht="33.75" x14ac:dyDescent="0.2">
      <c r="A33" s="210" t="s">
        <v>308</v>
      </c>
      <c r="B33" s="5" t="s">
        <v>368</v>
      </c>
      <c r="C33" s="211" t="s">
        <v>364</v>
      </c>
      <c r="D33" s="211" t="s">
        <v>369</v>
      </c>
      <c r="E33" s="212">
        <f>+ENT!C26</f>
        <v>0</v>
      </c>
      <c r="F33" s="211" t="s">
        <v>366</v>
      </c>
      <c r="G33" s="211" t="s">
        <v>370</v>
      </c>
      <c r="H33" s="212">
        <f>+IPF!E27</f>
        <v>0</v>
      </c>
      <c r="I33" s="213">
        <f>+ROUND(E33-H33,2)</f>
        <v>0</v>
      </c>
    </row>
    <row r="34" spans="1:9" ht="33.75" x14ac:dyDescent="0.2">
      <c r="A34" s="210" t="s">
        <v>308</v>
      </c>
      <c r="B34" s="5" t="s">
        <v>371</v>
      </c>
      <c r="C34" s="211" t="s">
        <v>364</v>
      </c>
      <c r="D34" s="211" t="s">
        <v>232</v>
      </c>
      <c r="E34" s="212">
        <f>+ENT!D26</f>
        <v>0</v>
      </c>
      <c r="F34" s="211" t="s">
        <v>366</v>
      </c>
      <c r="G34" s="211" t="s">
        <v>372</v>
      </c>
      <c r="H34" s="212">
        <f>+IPF!E29</f>
        <v>0</v>
      </c>
      <c r="I34" s="213">
        <f>+ROUND(E34-H34,2)</f>
        <v>0</v>
      </c>
    </row>
    <row r="35" spans="1:9" x14ac:dyDescent="0.2">
      <c r="A35" s="472"/>
      <c r="B35" s="473"/>
      <c r="C35" s="473"/>
      <c r="D35" s="473"/>
      <c r="E35" s="473"/>
      <c r="F35" s="473"/>
      <c r="G35" s="473"/>
      <c r="H35" s="473"/>
      <c r="I35" s="474"/>
    </row>
    <row r="36" spans="1:9" ht="22.5" x14ac:dyDescent="0.2">
      <c r="A36" s="210" t="s">
        <v>311</v>
      </c>
      <c r="B36" s="5" t="s">
        <v>373</v>
      </c>
      <c r="C36" s="211" t="s">
        <v>374</v>
      </c>
      <c r="D36" s="211" t="s">
        <v>334</v>
      </c>
      <c r="E36" s="212">
        <f>+IND!B23</f>
        <v>0</v>
      </c>
      <c r="F36" s="211" t="s">
        <v>354</v>
      </c>
      <c r="G36" s="211" t="s">
        <v>375</v>
      </c>
      <c r="H36" s="212">
        <f>+COG!E70</f>
        <v>0</v>
      </c>
      <c r="I36" s="213">
        <f>+ROUND(E36-H36,2)</f>
        <v>0</v>
      </c>
    </row>
    <row r="37" spans="1:9" ht="22.5"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72"/>
      <c r="B38" s="473"/>
      <c r="C38" s="473"/>
      <c r="D38" s="473"/>
      <c r="E38" s="473"/>
      <c r="F38" s="473"/>
      <c r="G38" s="473"/>
      <c r="H38" s="473"/>
      <c r="I38" s="474"/>
    </row>
    <row r="39" spans="1:9" x14ac:dyDescent="0.2">
      <c r="A39" s="210" t="s">
        <v>314</v>
      </c>
      <c r="B39" s="65" t="s">
        <v>378</v>
      </c>
      <c r="C39" s="211" t="s">
        <v>379</v>
      </c>
      <c r="D39" s="211" t="s">
        <v>341</v>
      </c>
      <c r="E39" s="212">
        <f>+GCP!B36</f>
        <v>279139308.19</v>
      </c>
      <c r="F39" s="211" t="s">
        <v>328</v>
      </c>
      <c r="G39" s="211" t="s">
        <v>342</v>
      </c>
      <c r="H39" s="212">
        <f>+Memoria!C50</f>
        <v>0</v>
      </c>
      <c r="I39" s="213">
        <f>+ROUND(E39+H39,2)</f>
        <v>279139308.19</v>
      </c>
    </row>
    <row r="40" spans="1:9" ht="22.5" x14ac:dyDescent="0.2">
      <c r="A40" s="210" t="s">
        <v>315</v>
      </c>
      <c r="B40" s="65" t="s">
        <v>380</v>
      </c>
      <c r="C40" s="211" t="s">
        <v>379</v>
      </c>
      <c r="D40" s="211" t="s">
        <v>331</v>
      </c>
      <c r="E40" s="212">
        <f>+GCP!C36</f>
        <v>85207951.410000011</v>
      </c>
      <c r="F40" s="211" t="s">
        <v>328</v>
      </c>
      <c r="G40" s="211" t="s">
        <v>344</v>
      </c>
      <c r="H40" s="212">
        <f>+Memoria!C52</f>
        <v>0</v>
      </c>
      <c r="I40" s="213">
        <f>+ROUND(E40+H40,2)</f>
        <v>85207951.409999996</v>
      </c>
    </row>
    <row r="41" spans="1:9" x14ac:dyDescent="0.2">
      <c r="A41" s="210" t="s">
        <v>316</v>
      </c>
      <c r="B41" s="65" t="s">
        <v>381</v>
      </c>
      <c r="C41" s="211" t="s">
        <v>379</v>
      </c>
      <c r="D41" s="211" t="s">
        <v>334</v>
      </c>
      <c r="E41" s="212">
        <f>+GCP!E36</f>
        <v>306568825.31999999</v>
      </c>
      <c r="F41" s="211" t="s">
        <v>328</v>
      </c>
      <c r="G41" s="211" t="s">
        <v>657</v>
      </c>
      <c r="H41" s="212">
        <f>+Memoria!C54+Memoria!C55+Memoria!C56</f>
        <v>0</v>
      </c>
      <c r="I41" s="213">
        <f t="shared" ref="I41:I42" si="0">ROUND(E41-H41,2)</f>
        <v>306568825.31999999</v>
      </c>
    </row>
    <row r="42" spans="1:9" x14ac:dyDescent="0.2">
      <c r="A42" s="210" t="s">
        <v>317</v>
      </c>
      <c r="B42" s="65" t="s">
        <v>382</v>
      </c>
      <c r="C42" s="211" t="s">
        <v>379</v>
      </c>
      <c r="D42" s="211" t="s">
        <v>347</v>
      </c>
      <c r="E42" s="212">
        <f>+GCP!F36</f>
        <v>291564441.43000001</v>
      </c>
      <c r="F42" s="211" t="s">
        <v>328</v>
      </c>
      <c r="G42" s="211">
        <v>8.25</v>
      </c>
      <c r="H42" s="212">
        <f>+Memoria!C56</f>
        <v>0</v>
      </c>
      <c r="I42" s="213">
        <f t="shared" si="0"/>
        <v>291564441.43000001</v>
      </c>
    </row>
    <row r="43" spans="1:9" x14ac:dyDescent="0.2">
      <c r="A43" s="472"/>
      <c r="B43" s="473"/>
      <c r="C43" s="473"/>
      <c r="D43" s="473"/>
      <c r="E43" s="473"/>
      <c r="F43" s="473"/>
      <c r="G43" s="473"/>
      <c r="H43" s="473"/>
      <c r="I43" s="474"/>
    </row>
    <row r="44" spans="1:9" x14ac:dyDescent="0.2">
      <c r="A44" s="210" t="s">
        <v>314</v>
      </c>
      <c r="B44" s="65" t="s">
        <v>383</v>
      </c>
      <c r="C44" s="211" t="s">
        <v>379</v>
      </c>
      <c r="D44" s="211" t="s">
        <v>341</v>
      </c>
      <c r="E44" s="212">
        <f>+GCP!B36</f>
        <v>279139308.19</v>
      </c>
      <c r="F44" s="211" t="s">
        <v>340</v>
      </c>
      <c r="G44" s="211" t="s">
        <v>341</v>
      </c>
      <c r="H44" s="212">
        <f>+CA!B41</f>
        <v>279139308.19</v>
      </c>
      <c r="I44" s="213">
        <f>+ROUND(E44-H44,2)</f>
        <v>0</v>
      </c>
    </row>
    <row r="45" spans="1:9" ht="22.5" x14ac:dyDescent="0.2">
      <c r="A45" s="210" t="s">
        <v>315</v>
      </c>
      <c r="B45" s="65" t="s">
        <v>384</v>
      </c>
      <c r="C45" s="211" t="s">
        <v>379</v>
      </c>
      <c r="D45" s="211" t="s">
        <v>331</v>
      </c>
      <c r="E45" s="212">
        <f>+GCP!C36</f>
        <v>85207951.410000011</v>
      </c>
      <c r="F45" s="211" t="s">
        <v>340</v>
      </c>
      <c r="G45" s="211" t="s">
        <v>331</v>
      </c>
      <c r="H45" s="212">
        <f>+CA!C41</f>
        <v>85207951.409999982</v>
      </c>
      <c r="I45" s="213">
        <f>+ROUND(E45-H45,2)</f>
        <v>0</v>
      </c>
    </row>
    <row r="46" spans="1:9" x14ac:dyDescent="0.2">
      <c r="A46" s="210" t="s">
        <v>316</v>
      </c>
      <c r="B46" s="65" t="s">
        <v>385</v>
      </c>
      <c r="C46" s="211" t="s">
        <v>379</v>
      </c>
      <c r="D46" s="211" t="s">
        <v>334</v>
      </c>
      <c r="E46" s="212">
        <f>+GCP!E36</f>
        <v>306568825.31999999</v>
      </c>
      <c r="F46" s="211" t="s">
        <v>340</v>
      </c>
      <c r="G46" s="211" t="s">
        <v>334</v>
      </c>
      <c r="H46" s="212">
        <f>+CA!E41</f>
        <v>306568825.31999993</v>
      </c>
      <c r="I46" s="213">
        <f>ROUND(E46-H46,2)</f>
        <v>0</v>
      </c>
    </row>
    <row r="47" spans="1:9" x14ac:dyDescent="0.2">
      <c r="A47" s="210" t="s">
        <v>317</v>
      </c>
      <c r="B47" s="65" t="s">
        <v>386</v>
      </c>
      <c r="C47" s="211" t="s">
        <v>379</v>
      </c>
      <c r="D47" s="211" t="s">
        <v>347</v>
      </c>
      <c r="E47" s="212">
        <f>+GCP!F36</f>
        <v>291564441.43000001</v>
      </c>
      <c r="F47" s="211" t="s">
        <v>340</v>
      </c>
      <c r="G47" s="211" t="s">
        <v>347</v>
      </c>
      <c r="H47" s="212">
        <f>+CA!F41</f>
        <v>291564441.43000001</v>
      </c>
      <c r="I47" s="213">
        <f>ROUND(E47-H47,2)</f>
        <v>0</v>
      </c>
    </row>
    <row r="48" spans="1:9" x14ac:dyDescent="0.2">
      <c r="A48" s="472"/>
      <c r="B48" s="473"/>
      <c r="C48" s="473"/>
      <c r="D48" s="473"/>
      <c r="E48" s="473"/>
      <c r="F48" s="473"/>
      <c r="G48" s="473"/>
      <c r="H48" s="473"/>
      <c r="I48" s="474"/>
    </row>
    <row r="49" spans="1:9" x14ac:dyDescent="0.2">
      <c r="A49" s="210" t="s">
        <v>314</v>
      </c>
      <c r="B49" s="65" t="s">
        <v>387</v>
      </c>
      <c r="C49" s="211" t="s">
        <v>379</v>
      </c>
      <c r="D49" s="211" t="s">
        <v>341</v>
      </c>
      <c r="E49" s="212">
        <f>+GCP!B36</f>
        <v>279139308.19</v>
      </c>
      <c r="F49" s="211" t="s">
        <v>349</v>
      </c>
      <c r="G49" s="211" t="s">
        <v>341</v>
      </c>
      <c r="H49" s="212">
        <f>+CTG!B15</f>
        <v>279139308.19</v>
      </c>
      <c r="I49" s="213">
        <f>+ROUND(E49-H49,2)</f>
        <v>0</v>
      </c>
    </row>
    <row r="50" spans="1:9" ht="22.5" x14ac:dyDescent="0.2">
      <c r="A50" s="210" t="s">
        <v>315</v>
      </c>
      <c r="B50" s="65" t="s">
        <v>388</v>
      </c>
      <c r="C50" s="211" t="s">
        <v>379</v>
      </c>
      <c r="D50" s="211" t="s">
        <v>331</v>
      </c>
      <c r="E50" s="212">
        <f>+GCP!C36</f>
        <v>85207951.410000011</v>
      </c>
      <c r="F50" s="211" t="s">
        <v>349</v>
      </c>
      <c r="G50" s="211" t="s">
        <v>331</v>
      </c>
      <c r="H50" s="212">
        <f>+CTG!C15</f>
        <v>85207951.409999996</v>
      </c>
      <c r="I50" s="213">
        <f>+ROUND(E50-H50,2)</f>
        <v>0</v>
      </c>
    </row>
    <row r="51" spans="1:9" x14ac:dyDescent="0.2">
      <c r="A51" s="210" t="s">
        <v>316</v>
      </c>
      <c r="B51" s="65" t="s">
        <v>389</v>
      </c>
      <c r="C51" s="211" t="s">
        <v>379</v>
      </c>
      <c r="D51" s="211" t="s">
        <v>334</v>
      </c>
      <c r="E51" s="212">
        <f>+GCP!E36</f>
        <v>306568825.31999999</v>
      </c>
      <c r="F51" s="211" t="s">
        <v>349</v>
      </c>
      <c r="G51" s="211" t="s">
        <v>334</v>
      </c>
      <c r="H51" s="212">
        <f>+CTG!E15</f>
        <v>306568825.31999999</v>
      </c>
      <c r="I51" s="213">
        <f>ROUND(E51-H51,2)</f>
        <v>0</v>
      </c>
    </row>
    <row r="52" spans="1:9" x14ac:dyDescent="0.2">
      <c r="A52" s="210" t="s">
        <v>317</v>
      </c>
      <c r="B52" s="65" t="s">
        <v>390</v>
      </c>
      <c r="C52" s="211" t="s">
        <v>379</v>
      </c>
      <c r="D52" s="211" t="s">
        <v>347</v>
      </c>
      <c r="E52" s="212">
        <f>+GCP!F36</f>
        <v>291564441.43000001</v>
      </c>
      <c r="F52" s="211" t="s">
        <v>349</v>
      </c>
      <c r="G52" s="211" t="s">
        <v>347</v>
      </c>
      <c r="H52" s="212">
        <f>+CTG!F15</f>
        <v>291564441.43000001</v>
      </c>
      <c r="I52" s="213">
        <f>ROUND(E52-H52,2)</f>
        <v>0</v>
      </c>
    </row>
    <row r="53" spans="1:9" x14ac:dyDescent="0.2">
      <c r="A53" s="472"/>
      <c r="B53" s="473"/>
      <c r="C53" s="473"/>
      <c r="D53" s="473"/>
      <c r="E53" s="473"/>
      <c r="F53" s="473"/>
      <c r="G53" s="473"/>
      <c r="H53" s="473"/>
      <c r="I53" s="474"/>
    </row>
    <row r="54" spans="1:9" x14ac:dyDescent="0.2">
      <c r="A54" s="210" t="s">
        <v>314</v>
      </c>
      <c r="B54" s="65" t="s">
        <v>391</v>
      </c>
      <c r="C54" s="211" t="s">
        <v>379</v>
      </c>
      <c r="D54" s="211" t="s">
        <v>341</v>
      </c>
      <c r="E54" s="212">
        <f>+GCP!B36</f>
        <v>279139308.19</v>
      </c>
      <c r="F54" s="211" t="s">
        <v>354</v>
      </c>
      <c r="G54" s="211" t="s">
        <v>341</v>
      </c>
      <c r="H54" s="212">
        <f>+COG!B76</f>
        <v>279139308.19</v>
      </c>
      <c r="I54" s="213">
        <f>+ROUND(E54-H54,2)</f>
        <v>0</v>
      </c>
    </row>
    <row r="55" spans="1:9" ht="22.5" x14ac:dyDescent="0.2">
      <c r="A55" s="210" t="s">
        <v>315</v>
      </c>
      <c r="B55" s="65" t="s">
        <v>392</v>
      </c>
      <c r="C55" s="211" t="s">
        <v>379</v>
      </c>
      <c r="D55" s="211" t="s">
        <v>331</v>
      </c>
      <c r="E55" s="212">
        <f>+GCP!C36</f>
        <v>85207951.410000011</v>
      </c>
      <c r="F55" s="211" t="s">
        <v>354</v>
      </c>
      <c r="G55" s="211" t="s">
        <v>331</v>
      </c>
      <c r="H55" s="212">
        <f>+COG!C76</f>
        <v>85207951.409999996</v>
      </c>
      <c r="I55" s="213">
        <f>+ROUND(E55-H55,2)</f>
        <v>0</v>
      </c>
    </row>
    <row r="56" spans="1:9" x14ac:dyDescent="0.2">
      <c r="A56" s="210" t="s">
        <v>316</v>
      </c>
      <c r="B56" s="65" t="s">
        <v>393</v>
      </c>
      <c r="C56" s="211" t="s">
        <v>379</v>
      </c>
      <c r="D56" s="211" t="s">
        <v>334</v>
      </c>
      <c r="E56" s="212">
        <f>+GCP!E36</f>
        <v>306568825.31999999</v>
      </c>
      <c r="F56" s="211" t="s">
        <v>354</v>
      </c>
      <c r="G56" s="211" t="s">
        <v>334</v>
      </c>
      <c r="H56" s="212">
        <f>+CTG!E15</f>
        <v>306568825.31999999</v>
      </c>
      <c r="I56" s="213">
        <f>ROUND(E56-H56,2)</f>
        <v>0</v>
      </c>
    </row>
    <row r="57" spans="1:9" x14ac:dyDescent="0.2">
      <c r="A57" s="210" t="s">
        <v>317</v>
      </c>
      <c r="B57" s="65" t="s">
        <v>394</v>
      </c>
      <c r="C57" s="211" t="s">
        <v>379</v>
      </c>
      <c r="D57" s="211" t="s">
        <v>347</v>
      </c>
      <c r="E57" s="212">
        <f>+GCP!F36</f>
        <v>291564441.43000001</v>
      </c>
      <c r="F57" s="211" t="s">
        <v>354</v>
      </c>
      <c r="G57" s="211" t="s">
        <v>347</v>
      </c>
      <c r="H57" s="212">
        <f>+COG!F76</f>
        <v>291564441.43000001</v>
      </c>
      <c r="I57" s="213">
        <f>ROUND(E57-H57,2)</f>
        <v>0</v>
      </c>
    </row>
    <row r="58" spans="1:9" x14ac:dyDescent="0.2">
      <c r="A58" s="472"/>
      <c r="B58" s="473"/>
      <c r="C58" s="473"/>
      <c r="D58" s="473"/>
      <c r="E58" s="473"/>
      <c r="F58" s="473"/>
      <c r="G58" s="473"/>
      <c r="H58" s="473"/>
      <c r="I58" s="474"/>
    </row>
    <row r="59" spans="1:9" x14ac:dyDescent="0.2">
      <c r="A59" s="210" t="s">
        <v>314</v>
      </c>
      <c r="B59" s="65" t="s">
        <v>395</v>
      </c>
      <c r="C59" s="211" t="s">
        <v>379</v>
      </c>
      <c r="D59" s="211" t="s">
        <v>341</v>
      </c>
      <c r="E59" s="212">
        <f>+GCP!B36</f>
        <v>279139308.19</v>
      </c>
      <c r="F59" s="211" t="s">
        <v>359</v>
      </c>
      <c r="G59" s="211" t="s">
        <v>341</v>
      </c>
      <c r="H59" s="212">
        <f>+CFG!B41</f>
        <v>279139308.18999994</v>
      </c>
      <c r="I59" s="213">
        <f>+ROUND(E59-H59,2)</f>
        <v>0</v>
      </c>
    </row>
    <row r="60" spans="1:9" ht="22.5" x14ac:dyDescent="0.2">
      <c r="A60" s="210" t="s">
        <v>315</v>
      </c>
      <c r="B60" s="65" t="s">
        <v>396</v>
      </c>
      <c r="C60" s="211" t="s">
        <v>379</v>
      </c>
      <c r="D60" s="211" t="s">
        <v>331</v>
      </c>
      <c r="E60" s="212">
        <f>+GCP!C36</f>
        <v>85207951.410000011</v>
      </c>
      <c r="F60" s="211" t="s">
        <v>359</v>
      </c>
      <c r="G60" s="211" t="s">
        <v>331</v>
      </c>
      <c r="H60" s="212">
        <f>+CFG!C41</f>
        <v>85207951.409999996</v>
      </c>
      <c r="I60" s="213">
        <f>+ROUND(E60-H60,2)</f>
        <v>0</v>
      </c>
    </row>
    <row r="61" spans="1:9" x14ac:dyDescent="0.2">
      <c r="A61" s="210" t="s">
        <v>316</v>
      </c>
      <c r="B61" s="65" t="s">
        <v>397</v>
      </c>
      <c r="C61" s="211" t="s">
        <v>379</v>
      </c>
      <c r="D61" s="211" t="s">
        <v>334</v>
      </c>
      <c r="E61" s="212">
        <f>+GCP!E36</f>
        <v>306568825.31999999</v>
      </c>
      <c r="F61" s="211" t="s">
        <v>359</v>
      </c>
      <c r="G61" s="211" t="s">
        <v>334</v>
      </c>
      <c r="H61" s="212">
        <f>+CFG!E41</f>
        <v>306568825.31999999</v>
      </c>
      <c r="I61" s="213">
        <f>ROUND(E61-H61,2)</f>
        <v>0</v>
      </c>
    </row>
    <row r="62" spans="1:9" x14ac:dyDescent="0.2">
      <c r="A62" s="214" t="s">
        <v>317</v>
      </c>
      <c r="B62" s="215" t="s">
        <v>398</v>
      </c>
      <c r="C62" s="216" t="s">
        <v>379</v>
      </c>
      <c r="D62" s="216" t="s">
        <v>347</v>
      </c>
      <c r="E62" s="217">
        <f>+GCP!F36</f>
        <v>291564441.43000001</v>
      </c>
      <c r="F62" s="216" t="s">
        <v>359</v>
      </c>
      <c r="G62" s="216" t="s">
        <v>347</v>
      </c>
      <c r="H62" s="217">
        <f>+CFG!F41</f>
        <v>291564441.42999995</v>
      </c>
      <c r="I62" s="218">
        <f>ROUND(E62-H62,2)</f>
        <v>0</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formula1>"Trimestral,Cuenta Pública"</formula1>
    </dataValidation>
    <dataValidation type="list" allowBlank="1" showInputMessage="1" showErrorMessage="1" sqref="I3">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zoomScaleNormal="100" workbookViewId="0">
      <selection activeCell="A18" sqref="A18"/>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475" t="s">
        <v>658</v>
      </c>
      <c r="B1" s="476"/>
      <c r="C1" s="477"/>
    </row>
    <row r="2" spans="1:4" x14ac:dyDescent="0.25">
      <c r="A2" s="9" t="s">
        <v>100</v>
      </c>
      <c r="B2" s="9">
        <v>2025</v>
      </c>
      <c r="C2" s="9">
        <v>2024</v>
      </c>
    </row>
    <row r="3" spans="1:4" s="12" customFormat="1" x14ac:dyDescent="0.25">
      <c r="A3" s="10" t="s">
        <v>102</v>
      </c>
      <c r="B3" s="11"/>
      <c r="C3" s="11"/>
    </row>
    <row r="4" spans="1:4" x14ac:dyDescent="0.25">
      <c r="A4" s="13" t="s">
        <v>103</v>
      </c>
      <c r="B4" s="431">
        <f>SUM(B5:B11)</f>
        <v>65153176.420000002</v>
      </c>
      <c r="C4" s="431">
        <f>SUM(C5:C11)</f>
        <v>61750882.699999996</v>
      </c>
      <c r="D4" s="12"/>
    </row>
    <row r="5" spans="1:4" x14ac:dyDescent="0.2">
      <c r="A5" s="14" t="s">
        <v>104</v>
      </c>
      <c r="B5" s="433">
        <v>29825349.309999999</v>
      </c>
      <c r="C5" s="433">
        <v>28458556.890000001</v>
      </c>
      <c r="D5" s="15">
        <v>4110</v>
      </c>
    </row>
    <row r="6" spans="1:4" x14ac:dyDescent="0.2">
      <c r="A6" s="14" t="s">
        <v>105</v>
      </c>
      <c r="B6" s="433">
        <v>0</v>
      </c>
      <c r="C6" s="433">
        <v>0</v>
      </c>
      <c r="D6" s="15">
        <v>4120</v>
      </c>
    </row>
    <row r="7" spans="1:4" x14ac:dyDescent="0.2">
      <c r="A7" s="14" t="s">
        <v>106</v>
      </c>
      <c r="B7" s="433">
        <v>1554909.73</v>
      </c>
      <c r="C7" s="433">
        <v>627827.93000000005</v>
      </c>
      <c r="D7" s="15">
        <v>4130</v>
      </c>
    </row>
    <row r="8" spans="1:4" x14ac:dyDescent="0.2">
      <c r="A8" s="14" t="s">
        <v>107</v>
      </c>
      <c r="B8" s="433">
        <v>25764575.68</v>
      </c>
      <c r="C8" s="433">
        <v>23834567.199999999</v>
      </c>
      <c r="D8" s="15">
        <v>4140</v>
      </c>
    </row>
    <row r="9" spans="1:4" x14ac:dyDescent="0.2">
      <c r="A9" s="435" t="s">
        <v>108</v>
      </c>
      <c r="B9" s="433">
        <v>4137126.28</v>
      </c>
      <c r="C9" s="433">
        <v>6399712.6200000001</v>
      </c>
      <c r="D9" s="15">
        <v>4150</v>
      </c>
    </row>
    <row r="10" spans="1:4" x14ac:dyDescent="0.2">
      <c r="A10" s="14" t="s">
        <v>109</v>
      </c>
      <c r="B10" s="433">
        <v>3871215.42</v>
      </c>
      <c r="C10" s="433">
        <v>2430218.06</v>
      </c>
      <c r="D10" s="15">
        <v>4160</v>
      </c>
    </row>
    <row r="11" spans="1:4" ht="11.25" customHeight="1" x14ac:dyDescent="0.2">
      <c r="A11" s="14" t="s">
        <v>110</v>
      </c>
      <c r="B11" s="433">
        <v>0</v>
      </c>
      <c r="C11" s="433">
        <v>0</v>
      </c>
      <c r="D11" s="15">
        <v>4170</v>
      </c>
    </row>
    <row r="12" spans="1:4" ht="11.25" customHeight="1" x14ac:dyDescent="0.25">
      <c r="A12" s="14"/>
      <c r="B12" s="434"/>
      <c r="C12" s="434"/>
      <c r="D12" s="12"/>
    </row>
    <row r="13" spans="1:4" ht="33.75" x14ac:dyDescent="0.25">
      <c r="A13" s="13" t="s">
        <v>111</v>
      </c>
      <c r="B13" s="431">
        <f>SUM(B14:B15)</f>
        <v>264478122.84</v>
      </c>
      <c r="C13" s="431">
        <f>SUM(C14:C15)</f>
        <v>289133419.55000001</v>
      </c>
      <c r="D13" s="12"/>
    </row>
    <row r="14" spans="1:4" ht="22.5" x14ac:dyDescent="0.2">
      <c r="A14" s="14" t="s">
        <v>112</v>
      </c>
      <c r="B14" s="433">
        <v>242473458.74000001</v>
      </c>
      <c r="C14" s="433">
        <v>234084569.53</v>
      </c>
      <c r="D14" s="15">
        <v>4210</v>
      </c>
    </row>
    <row r="15" spans="1:4" ht="11.25" customHeight="1" x14ac:dyDescent="0.2">
      <c r="A15" s="14" t="s">
        <v>113</v>
      </c>
      <c r="B15" s="433">
        <v>22004664.100000001</v>
      </c>
      <c r="C15" s="433">
        <v>55048850.020000003</v>
      </c>
      <c r="D15" s="15">
        <v>4220</v>
      </c>
    </row>
    <row r="16" spans="1:4" ht="11.25" customHeight="1" x14ac:dyDescent="0.25">
      <c r="A16" s="14"/>
      <c r="B16" s="434"/>
      <c r="C16" s="434"/>
      <c r="D16" s="12"/>
    </row>
    <row r="17" spans="1:5" ht="11.25" customHeight="1" x14ac:dyDescent="0.25">
      <c r="A17" s="13" t="s">
        <v>114</v>
      </c>
      <c r="B17" s="431">
        <f>SUM(B18:B22)</f>
        <v>0</v>
      </c>
      <c r="C17" s="431">
        <f>SUM(C18:C22)</f>
        <v>0</v>
      </c>
      <c r="D17" s="12"/>
    </row>
    <row r="18" spans="1:5" ht="11.25" customHeight="1" x14ac:dyDescent="0.2">
      <c r="A18" s="14" t="s">
        <v>115</v>
      </c>
      <c r="B18" s="433">
        <v>0</v>
      </c>
      <c r="C18" s="433">
        <v>0</v>
      </c>
      <c r="D18" s="15">
        <v>4310</v>
      </c>
    </row>
    <row r="19" spans="1:5" ht="11.25" customHeight="1" x14ac:dyDescent="0.2">
      <c r="A19" s="14" t="s">
        <v>116</v>
      </c>
      <c r="B19" s="433">
        <v>0</v>
      </c>
      <c r="C19" s="433">
        <v>0</v>
      </c>
      <c r="D19" s="15">
        <v>4320</v>
      </c>
    </row>
    <row r="20" spans="1:5" ht="11.25" customHeight="1" x14ac:dyDescent="0.2">
      <c r="A20" s="14" t="s">
        <v>117</v>
      </c>
      <c r="B20" s="433">
        <v>0</v>
      </c>
      <c r="C20" s="433">
        <v>0</v>
      </c>
      <c r="D20" s="15">
        <v>4330</v>
      </c>
    </row>
    <row r="21" spans="1:5" ht="11.25" customHeight="1" x14ac:dyDescent="0.2">
      <c r="A21" s="14" t="s">
        <v>118</v>
      </c>
      <c r="B21" s="433">
        <v>0</v>
      </c>
      <c r="C21" s="433">
        <v>0</v>
      </c>
      <c r="D21" s="15">
        <v>4340</v>
      </c>
    </row>
    <row r="22" spans="1:5" ht="11.25" customHeight="1" x14ac:dyDescent="0.2">
      <c r="A22" s="14" t="s">
        <v>119</v>
      </c>
      <c r="B22" s="433">
        <v>0</v>
      </c>
      <c r="C22" s="433">
        <v>0</v>
      </c>
      <c r="D22" s="15">
        <v>4390</v>
      </c>
    </row>
    <row r="23" spans="1:5" ht="11.25" customHeight="1" x14ac:dyDescent="0.25">
      <c r="A23" s="16"/>
      <c r="B23" s="434"/>
      <c r="C23" s="434"/>
      <c r="D23" s="12"/>
    </row>
    <row r="24" spans="1:5" ht="11.25" customHeight="1" x14ac:dyDescent="0.25">
      <c r="A24" s="10" t="s">
        <v>120</v>
      </c>
      <c r="B24" s="431">
        <f>SUM(B4+B13+B17)</f>
        <v>329631299.25999999</v>
      </c>
      <c r="C24" s="432">
        <f>SUM(C4+C13+C17)</f>
        <v>350884302.25</v>
      </c>
      <c r="D24" s="12"/>
    </row>
    <row r="25" spans="1:5" ht="11.25" customHeight="1" x14ac:dyDescent="0.25">
      <c r="A25" s="17"/>
      <c r="B25" s="434"/>
      <c r="C25" s="434"/>
      <c r="D25" s="12"/>
      <c r="E25" s="12"/>
    </row>
    <row r="26" spans="1:5" s="12" customFormat="1" ht="11.25" customHeight="1" x14ac:dyDescent="0.25">
      <c r="A26" s="10" t="s">
        <v>121</v>
      </c>
      <c r="B26" s="434"/>
      <c r="C26" s="434"/>
      <c r="E26" s="8"/>
    </row>
    <row r="27" spans="1:5" ht="11.25" customHeight="1" x14ac:dyDescent="0.25">
      <c r="A27" s="13" t="s">
        <v>122</v>
      </c>
      <c r="B27" s="431">
        <f>SUM(B28:B30)</f>
        <v>209920498.53</v>
      </c>
      <c r="C27" s="431">
        <f>SUM(C28:C30)</f>
        <v>202641166.69</v>
      </c>
      <c r="D27" s="12"/>
    </row>
    <row r="28" spans="1:5" ht="11.25" customHeight="1" x14ac:dyDescent="0.2">
      <c r="A28" s="14" t="s">
        <v>123</v>
      </c>
      <c r="B28" s="433">
        <v>118297318.95</v>
      </c>
      <c r="C28" s="433">
        <v>124894121.70999999</v>
      </c>
      <c r="D28" s="15">
        <v>5110</v>
      </c>
    </row>
    <row r="29" spans="1:5" ht="11.25" customHeight="1" x14ac:dyDescent="0.2">
      <c r="A29" s="14" t="s">
        <v>124</v>
      </c>
      <c r="B29" s="433">
        <v>23979049.68</v>
      </c>
      <c r="C29" s="433">
        <v>23902557.440000001</v>
      </c>
      <c r="D29" s="15">
        <v>5120</v>
      </c>
    </row>
    <row r="30" spans="1:5" ht="11.25" customHeight="1" x14ac:dyDescent="0.2">
      <c r="A30" s="14" t="s">
        <v>125</v>
      </c>
      <c r="B30" s="433">
        <v>67644129.900000006</v>
      </c>
      <c r="C30" s="433">
        <v>53844487.539999999</v>
      </c>
      <c r="D30" s="15">
        <v>5130</v>
      </c>
    </row>
    <row r="31" spans="1:5" ht="11.25" customHeight="1" x14ac:dyDescent="0.25">
      <c r="A31" s="14"/>
      <c r="B31" s="434"/>
      <c r="C31" s="434"/>
      <c r="D31" s="12"/>
    </row>
    <row r="32" spans="1:5" ht="11.25" customHeight="1" x14ac:dyDescent="0.25">
      <c r="A32" s="13" t="s">
        <v>126</v>
      </c>
      <c r="B32" s="431">
        <f>SUM(B33:B41)</f>
        <v>41386361.049999997</v>
      </c>
      <c r="C32" s="431">
        <f>SUM(C33:C41)</f>
        <v>62686787.949999996</v>
      </c>
      <c r="D32" s="12"/>
    </row>
    <row r="33" spans="1:4" ht="11.25" customHeight="1" x14ac:dyDescent="0.2">
      <c r="A33" s="14" t="s">
        <v>127</v>
      </c>
      <c r="B33" s="433">
        <v>21437576.190000001</v>
      </c>
      <c r="C33" s="433">
        <v>19986659.719999999</v>
      </c>
      <c r="D33" s="15">
        <v>5210</v>
      </c>
    </row>
    <row r="34" spans="1:4" ht="11.25" customHeight="1" x14ac:dyDescent="0.2">
      <c r="A34" s="14" t="s">
        <v>128</v>
      </c>
      <c r="B34" s="433">
        <v>0</v>
      </c>
      <c r="C34" s="433">
        <v>0</v>
      </c>
      <c r="D34" s="15">
        <v>5220</v>
      </c>
    </row>
    <row r="35" spans="1:4" ht="11.25" customHeight="1" x14ac:dyDescent="0.2">
      <c r="A35" s="14" t="s">
        <v>129</v>
      </c>
      <c r="B35" s="433">
        <v>0</v>
      </c>
      <c r="C35" s="433">
        <v>863266.84</v>
      </c>
      <c r="D35" s="15">
        <v>5230</v>
      </c>
    </row>
    <row r="36" spans="1:4" ht="11.25" customHeight="1" x14ac:dyDescent="0.2">
      <c r="A36" s="14" t="s">
        <v>130</v>
      </c>
      <c r="B36" s="433">
        <v>13988555.060000001</v>
      </c>
      <c r="C36" s="433">
        <v>37072148.259999998</v>
      </c>
      <c r="D36" s="15">
        <v>5240</v>
      </c>
    </row>
    <row r="37" spans="1:4" ht="11.25" customHeight="1" x14ac:dyDescent="0.2">
      <c r="A37" s="14" t="s">
        <v>131</v>
      </c>
      <c r="B37" s="433">
        <v>5960229.7999999998</v>
      </c>
      <c r="C37" s="433">
        <v>4764713.13</v>
      </c>
      <c r="D37" s="15">
        <v>5250</v>
      </c>
    </row>
    <row r="38" spans="1:4" ht="11.25" customHeight="1" x14ac:dyDescent="0.2">
      <c r="A38" s="14" t="s">
        <v>132</v>
      </c>
      <c r="B38" s="433">
        <v>0</v>
      </c>
      <c r="C38" s="433">
        <v>0</v>
      </c>
      <c r="D38" s="15">
        <v>5260</v>
      </c>
    </row>
    <row r="39" spans="1:4" ht="11.25" customHeight="1" x14ac:dyDescent="0.2">
      <c r="A39" s="14" t="s">
        <v>133</v>
      </c>
      <c r="B39" s="433">
        <v>0</v>
      </c>
      <c r="C39" s="433">
        <v>0</v>
      </c>
      <c r="D39" s="15">
        <v>5270</v>
      </c>
    </row>
    <row r="40" spans="1:4" ht="11.25" customHeight="1" x14ac:dyDescent="0.2">
      <c r="A40" s="14" t="s">
        <v>134</v>
      </c>
      <c r="B40" s="433">
        <v>0</v>
      </c>
      <c r="C40" s="433">
        <v>0</v>
      </c>
      <c r="D40" s="15">
        <v>5280</v>
      </c>
    </row>
    <row r="41" spans="1:4" ht="11.25" customHeight="1" x14ac:dyDescent="0.2">
      <c r="A41" s="14" t="s">
        <v>135</v>
      </c>
      <c r="B41" s="433">
        <v>0</v>
      </c>
      <c r="C41" s="433">
        <v>0</v>
      </c>
      <c r="D41" s="15">
        <v>5290</v>
      </c>
    </row>
    <row r="42" spans="1:4" ht="11.25" customHeight="1" x14ac:dyDescent="0.25">
      <c r="A42" s="14"/>
      <c r="B42" s="434"/>
      <c r="C42" s="434"/>
      <c r="D42" s="12"/>
    </row>
    <row r="43" spans="1:4" ht="11.25" customHeight="1" x14ac:dyDescent="0.25">
      <c r="A43" s="13" t="s">
        <v>136</v>
      </c>
      <c r="B43" s="431">
        <f>SUM(B44:B46)</f>
        <v>235529</v>
      </c>
      <c r="C43" s="431">
        <f>SUM(C44:C46)</f>
        <v>4188473.96</v>
      </c>
      <c r="D43" s="12"/>
    </row>
    <row r="44" spans="1:4" ht="11.25" customHeight="1" x14ac:dyDescent="0.2">
      <c r="A44" s="14" t="s">
        <v>137</v>
      </c>
      <c r="B44" s="433">
        <v>0</v>
      </c>
      <c r="C44" s="433">
        <v>0</v>
      </c>
      <c r="D44" s="15">
        <v>5310</v>
      </c>
    </row>
    <row r="45" spans="1:4" ht="11.25" customHeight="1" x14ac:dyDescent="0.2">
      <c r="A45" s="14" t="s">
        <v>138</v>
      </c>
      <c r="B45" s="433">
        <v>0</v>
      </c>
      <c r="C45" s="433">
        <v>0</v>
      </c>
      <c r="D45" s="15">
        <v>5320</v>
      </c>
    </row>
    <row r="46" spans="1:4" ht="11.25" customHeight="1" x14ac:dyDescent="0.2">
      <c r="A46" s="14" t="s">
        <v>139</v>
      </c>
      <c r="B46" s="433">
        <v>235529</v>
      </c>
      <c r="C46" s="433">
        <v>4188473.96</v>
      </c>
      <c r="D46" s="15">
        <v>5330</v>
      </c>
    </row>
    <row r="47" spans="1:4" ht="11.25" customHeight="1" x14ac:dyDescent="0.25">
      <c r="A47" s="14"/>
      <c r="B47" s="434"/>
      <c r="C47" s="434"/>
      <c r="D47" s="12"/>
    </row>
    <row r="48" spans="1:4" ht="11.25" customHeight="1" x14ac:dyDescent="0.25">
      <c r="A48" s="13" t="s">
        <v>140</v>
      </c>
      <c r="B48" s="431">
        <f>SUM(B49:B53)</f>
        <v>0</v>
      </c>
      <c r="C48" s="431">
        <f>SUM(C49:C53)</f>
        <v>0</v>
      </c>
      <c r="D48" s="12"/>
    </row>
    <row r="49" spans="1:5" ht="11.25" customHeight="1" x14ac:dyDescent="0.2">
      <c r="A49" s="14" t="s">
        <v>141</v>
      </c>
      <c r="B49" s="433">
        <v>0</v>
      </c>
      <c r="C49" s="433">
        <v>0</v>
      </c>
      <c r="D49" s="15">
        <v>5410</v>
      </c>
    </row>
    <row r="50" spans="1:5" ht="11.25" customHeight="1" x14ac:dyDescent="0.2">
      <c r="A50" s="14" t="s">
        <v>142</v>
      </c>
      <c r="B50" s="433">
        <v>0</v>
      </c>
      <c r="C50" s="433">
        <v>0</v>
      </c>
      <c r="D50" s="15">
        <v>5420</v>
      </c>
    </row>
    <row r="51" spans="1:5" ht="11.25" customHeight="1" x14ac:dyDescent="0.2">
      <c r="A51" s="14" t="s">
        <v>143</v>
      </c>
      <c r="B51" s="433">
        <v>0</v>
      </c>
      <c r="C51" s="433">
        <v>0</v>
      </c>
      <c r="D51" s="15">
        <v>5430</v>
      </c>
    </row>
    <row r="52" spans="1:5" ht="11.25" customHeight="1" x14ac:dyDescent="0.2">
      <c r="A52" s="14" t="s">
        <v>144</v>
      </c>
      <c r="B52" s="433">
        <v>0</v>
      </c>
      <c r="C52" s="433">
        <v>0</v>
      </c>
      <c r="D52" s="15">
        <v>5440</v>
      </c>
    </row>
    <row r="53" spans="1:5" ht="11.25" customHeight="1" x14ac:dyDescent="0.2">
      <c r="A53" s="14" t="s">
        <v>145</v>
      </c>
      <c r="B53" s="433">
        <v>0</v>
      </c>
      <c r="C53" s="433">
        <v>0</v>
      </c>
      <c r="D53" s="15">
        <v>5450</v>
      </c>
    </row>
    <row r="54" spans="1:5" ht="11.25" customHeight="1" x14ac:dyDescent="0.25">
      <c r="A54" s="14"/>
      <c r="B54" s="434"/>
      <c r="C54" s="434"/>
      <c r="D54" s="12"/>
    </row>
    <row r="55" spans="1:5" ht="11.25" customHeight="1" x14ac:dyDescent="0.25">
      <c r="A55" s="13" t="s">
        <v>146</v>
      </c>
      <c r="B55" s="431">
        <f>SUM(B56:B59)</f>
        <v>5656310.21</v>
      </c>
      <c r="C55" s="431">
        <f>SUM(C56:C59)</f>
        <v>5317848.71</v>
      </c>
      <c r="D55" s="12"/>
    </row>
    <row r="56" spans="1:5" ht="11.25" customHeight="1" x14ac:dyDescent="0.2">
      <c r="A56" s="14" t="s">
        <v>147</v>
      </c>
      <c r="B56" s="433">
        <v>5656310.21</v>
      </c>
      <c r="C56" s="433">
        <v>5317848.71</v>
      </c>
      <c r="D56" s="15">
        <v>5510</v>
      </c>
    </row>
    <row r="57" spans="1:5" ht="11.25" customHeight="1" x14ac:dyDescent="0.2">
      <c r="A57" s="14" t="s">
        <v>148</v>
      </c>
      <c r="B57" s="433">
        <v>0</v>
      </c>
      <c r="C57" s="433">
        <v>0</v>
      </c>
      <c r="D57" s="15">
        <v>5520</v>
      </c>
    </row>
    <row r="58" spans="1:5" ht="11.25" customHeight="1" x14ac:dyDescent="0.2">
      <c r="A58" s="14" t="s">
        <v>149</v>
      </c>
      <c r="B58" s="433">
        <v>0</v>
      </c>
      <c r="C58" s="433">
        <v>0</v>
      </c>
      <c r="D58" s="15">
        <v>5530</v>
      </c>
    </row>
    <row r="59" spans="1:5" ht="11.25" customHeight="1" x14ac:dyDescent="0.2">
      <c r="A59" s="14" t="s">
        <v>150</v>
      </c>
      <c r="B59" s="433">
        <v>0</v>
      </c>
      <c r="C59" s="433">
        <v>0</v>
      </c>
      <c r="D59" s="15">
        <v>5590</v>
      </c>
    </row>
    <row r="60" spans="1:5" ht="11.25" customHeight="1" x14ac:dyDescent="0.25">
      <c r="A60" s="14"/>
      <c r="B60" s="434"/>
      <c r="C60" s="434"/>
      <c r="D60" s="12"/>
    </row>
    <row r="61" spans="1:5" ht="11.25" customHeight="1" x14ac:dyDescent="0.25">
      <c r="A61" s="13" t="s">
        <v>151</v>
      </c>
      <c r="B61" s="431">
        <f>SUM(B62)</f>
        <v>33174411.699999999</v>
      </c>
      <c r="C61" s="431">
        <f>SUM(C62)</f>
        <v>160725097.58000001</v>
      </c>
      <c r="D61" s="12"/>
    </row>
    <row r="62" spans="1:5" ht="11.25" customHeight="1" x14ac:dyDescent="0.2">
      <c r="A62" s="14" t="s">
        <v>152</v>
      </c>
      <c r="B62" s="433">
        <v>33174411.699999999</v>
      </c>
      <c r="C62" s="433">
        <v>160725097.58000001</v>
      </c>
      <c r="D62" s="15">
        <v>5610</v>
      </c>
    </row>
    <row r="63" spans="1:5" ht="11.25" customHeight="1" x14ac:dyDescent="0.25">
      <c r="A63" s="16"/>
      <c r="B63" s="434"/>
      <c r="C63" s="434"/>
      <c r="D63" s="12"/>
    </row>
    <row r="64" spans="1:5" ht="11.25" customHeight="1" x14ac:dyDescent="0.25">
      <c r="A64" s="10" t="s">
        <v>153</v>
      </c>
      <c r="B64" s="431">
        <f>B61+B55+B48+B43+B32+B27</f>
        <v>290373110.49000001</v>
      </c>
      <c r="C64" s="432">
        <f>C61+C55+C48+C43+C32+C27</f>
        <v>435559374.88999999</v>
      </c>
      <c r="D64" s="12"/>
      <c r="E64" s="12"/>
    </row>
    <row r="65" spans="1:8" ht="11.25" customHeight="1" x14ac:dyDescent="0.25">
      <c r="A65" s="17"/>
      <c r="B65" s="434"/>
      <c r="C65" s="434"/>
      <c r="D65" s="12"/>
      <c r="E65" s="12"/>
    </row>
    <row r="66" spans="1:8" s="12" customFormat="1" x14ac:dyDescent="0.25">
      <c r="A66" s="10" t="s">
        <v>154</v>
      </c>
      <c r="B66" s="431">
        <f>B24-B64</f>
        <v>39258188.769999981</v>
      </c>
      <c r="C66" s="431">
        <f>C24-C64</f>
        <v>-84675072.639999986</v>
      </c>
      <c r="E66" s="8"/>
    </row>
    <row r="67" spans="1:8" s="12" customFormat="1" x14ac:dyDescent="0.25">
      <c r="A67" s="16"/>
      <c r="B67" s="434"/>
      <c r="C67" s="434"/>
      <c r="E67" s="8"/>
    </row>
    <row r="68" spans="1:8" s="19" customFormat="1" x14ac:dyDescent="0.2">
      <c r="A68" s="18"/>
      <c r="B68" s="8"/>
      <c r="C68" s="8"/>
      <c r="D68" s="12"/>
      <c r="E68" s="8"/>
      <c r="F68" s="8"/>
      <c r="G68" s="8"/>
      <c r="H68" s="8"/>
    </row>
    <row r="69" spans="1:8" ht="12.75" x14ac:dyDescent="0.2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topLeftCell="A4" zoomScaleNormal="100" zoomScaleSheetLayoutView="100" workbookViewId="0">
      <selection activeCell="C16" sqref="C16"/>
    </sheetView>
  </sheetViews>
  <sheetFormatPr baseColWidth="10" defaultColWidth="9.42578125" defaultRowHeight="11.25" x14ac:dyDescent="0.25"/>
  <cols>
    <col min="1" max="1" width="48.140625" style="28" customWidth="1"/>
    <col min="2" max="2" width="12.42578125" style="28" customWidth="1"/>
    <col min="3" max="3" width="12.42578125" style="29" customWidth="1"/>
    <col min="4" max="4" width="48.140625" style="29" customWidth="1"/>
    <col min="5" max="6" width="12.42578125" style="29" customWidth="1"/>
    <col min="7" max="16384" width="9.42578125" style="8"/>
  </cols>
  <sheetData>
    <row r="1" spans="1:6" ht="45" customHeight="1" x14ac:dyDescent="0.25">
      <c r="A1" s="478" t="s">
        <v>659</v>
      </c>
      <c r="B1" s="479"/>
      <c r="C1" s="479"/>
      <c r="D1" s="479"/>
      <c r="E1" s="479"/>
      <c r="F1" s="480"/>
    </row>
    <row r="2" spans="1:6" x14ac:dyDescent="0.25">
      <c r="A2" s="21" t="s">
        <v>100</v>
      </c>
      <c r="B2" s="21">
        <v>2025</v>
      </c>
      <c r="C2" s="21">
        <v>2024</v>
      </c>
      <c r="D2" s="21" t="s">
        <v>100</v>
      </c>
      <c r="E2" s="21">
        <v>2025</v>
      </c>
      <c r="F2" s="21">
        <v>2024</v>
      </c>
    </row>
    <row r="3" spans="1:6" s="12" customFormat="1" x14ac:dyDescent="0.25">
      <c r="A3" s="10" t="s">
        <v>156</v>
      </c>
      <c r="B3" s="22"/>
      <c r="C3" s="22"/>
      <c r="D3" s="10" t="s">
        <v>157</v>
      </c>
      <c r="E3" s="22"/>
      <c r="F3" s="22"/>
    </row>
    <row r="4" spans="1:6" x14ac:dyDescent="0.25">
      <c r="A4" s="13" t="s">
        <v>158</v>
      </c>
      <c r="B4" s="22"/>
      <c r="C4" s="22"/>
      <c r="D4" s="13" t="s">
        <v>159</v>
      </c>
      <c r="E4" s="22"/>
      <c r="F4" s="22"/>
    </row>
    <row r="5" spans="1:6" x14ac:dyDescent="0.25">
      <c r="A5" s="14" t="s">
        <v>160</v>
      </c>
      <c r="B5" s="425">
        <v>63443712.939999998</v>
      </c>
      <c r="C5" s="425">
        <v>42318099.079999998</v>
      </c>
      <c r="D5" s="14" t="s">
        <v>161</v>
      </c>
      <c r="E5" s="425">
        <v>17933102.399999999</v>
      </c>
      <c r="F5" s="428">
        <v>11954349.48</v>
      </c>
    </row>
    <row r="6" spans="1:6" x14ac:dyDescent="0.25">
      <c r="A6" s="14" t="s">
        <v>162</v>
      </c>
      <c r="B6" s="425">
        <v>1131365.69</v>
      </c>
      <c r="C6" s="425">
        <v>616301.85</v>
      </c>
      <c r="D6" s="14" t="s">
        <v>163</v>
      </c>
      <c r="E6" s="425">
        <v>0</v>
      </c>
      <c r="F6" s="428">
        <v>0</v>
      </c>
    </row>
    <row r="7" spans="1:6" x14ac:dyDescent="0.25">
      <c r="A7" s="14" t="s">
        <v>164</v>
      </c>
      <c r="B7" s="425">
        <v>12917813.619999999</v>
      </c>
      <c r="C7" s="425">
        <v>5779310.7999999998</v>
      </c>
      <c r="D7" s="14" t="s">
        <v>165</v>
      </c>
      <c r="E7" s="425">
        <v>0</v>
      </c>
      <c r="F7" s="428">
        <v>0</v>
      </c>
    </row>
    <row r="8" spans="1:6" x14ac:dyDescent="0.25">
      <c r="A8" s="14" t="s">
        <v>166</v>
      </c>
      <c r="B8" s="425">
        <v>0</v>
      </c>
      <c r="C8" s="425">
        <v>0</v>
      </c>
      <c r="D8" s="14" t="s">
        <v>167</v>
      </c>
      <c r="E8" s="425">
        <v>0</v>
      </c>
      <c r="F8" s="428">
        <v>0</v>
      </c>
    </row>
    <row r="9" spans="1:6" x14ac:dyDescent="0.25">
      <c r="A9" s="14" t="s">
        <v>168</v>
      </c>
      <c r="B9" s="425">
        <v>0</v>
      </c>
      <c r="C9" s="425">
        <v>0</v>
      </c>
      <c r="D9" s="14" t="s">
        <v>169</v>
      </c>
      <c r="E9" s="425">
        <v>0</v>
      </c>
      <c r="F9" s="428">
        <v>0</v>
      </c>
    </row>
    <row r="10" spans="1:6" ht="22.5" x14ac:dyDescent="0.25">
      <c r="A10" s="14" t="s">
        <v>170</v>
      </c>
      <c r="B10" s="425">
        <v>0</v>
      </c>
      <c r="C10" s="425">
        <v>0</v>
      </c>
      <c r="D10" s="14" t="s">
        <v>171</v>
      </c>
      <c r="E10" s="425">
        <v>0</v>
      </c>
      <c r="F10" s="428">
        <v>0</v>
      </c>
    </row>
    <row r="11" spans="1:6" x14ac:dyDescent="0.25">
      <c r="A11" s="14" t="s">
        <v>172</v>
      </c>
      <c r="B11" s="425">
        <v>0</v>
      </c>
      <c r="C11" s="425">
        <v>0</v>
      </c>
      <c r="D11" s="14" t="s">
        <v>173</v>
      </c>
      <c r="E11" s="425">
        <v>0</v>
      </c>
      <c r="F11" s="428">
        <v>0</v>
      </c>
    </row>
    <row r="12" spans="1:6" x14ac:dyDescent="0.25">
      <c r="A12" s="16"/>
      <c r="B12" s="426"/>
      <c r="C12" s="426"/>
      <c r="D12" s="14" t="s">
        <v>174</v>
      </c>
      <c r="E12" s="425">
        <v>-4.1100000000000003</v>
      </c>
      <c r="F12" s="428">
        <v>-3</v>
      </c>
    </row>
    <row r="13" spans="1:6" x14ac:dyDescent="0.25">
      <c r="A13" s="13" t="s">
        <v>175</v>
      </c>
      <c r="B13" s="427">
        <f>SUM(B5:B11)</f>
        <v>77492892.25</v>
      </c>
      <c r="C13" s="427">
        <f>SUM(C5:C11)</f>
        <v>48713711.729999997</v>
      </c>
      <c r="D13" s="16"/>
      <c r="E13" s="429"/>
      <c r="F13" s="430"/>
    </row>
    <row r="14" spans="1:6" x14ac:dyDescent="0.25">
      <c r="A14" s="17"/>
      <c r="B14" s="426"/>
      <c r="C14" s="426"/>
      <c r="D14" s="13" t="s">
        <v>176</v>
      </c>
      <c r="E14" s="431">
        <f>SUM(E5:E12)</f>
        <v>17933098.289999999</v>
      </c>
      <c r="F14" s="432">
        <f>SUM(F5:F12)</f>
        <v>11954346.48</v>
      </c>
    </row>
    <row r="15" spans="1:6" x14ac:dyDescent="0.25">
      <c r="A15" s="13" t="s">
        <v>177</v>
      </c>
      <c r="B15" s="426"/>
      <c r="C15" s="426"/>
      <c r="D15" s="17"/>
      <c r="E15" s="426"/>
      <c r="F15" s="430"/>
    </row>
    <row r="16" spans="1:6" x14ac:dyDescent="0.25">
      <c r="A16" s="14" t="s">
        <v>178</v>
      </c>
      <c r="B16" s="425">
        <v>0</v>
      </c>
      <c r="C16" s="425">
        <v>0</v>
      </c>
      <c r="D16" s="13" t="s">
        <v>179</v>
      </c>
      <c r="E16" s="426"/>
      <c r="F16" s="426"/>
    </row>
    <row r="17" spans="1:6" x14ac:dyDescent="0.25">
      <c r="A17" s="14" t="s">
        <v>180</v>
      </c>
      <c r="B17" s="425">
        <v>0</v>
      </c>
      <c r="C17" s="425">
        <v>0</v>
      </c>
      <c r="D17" s="14" t="s">
        <v>181</v>
      </c>
      <c r="E17" s="425">
        <v>0</v>
      </c>
      <c r="F17" s="428">
        <v>0</v>
      </c>
    </row>
    <row r="18" spans="1:6" ht="22.5" x14ac:dyDescent="0.25">
      <c r="A18" s="14" t="s">
        <v>182</v>
      </c>
      <c r="B18" s="425">
        <v>155125505.40000001</v>
      </c>
      <c r="C18" s="425">
        <v>155786968.36000001</v>
      </c>
      <c r="D18" s="14" t="s">
        <v>183</v>
      </c>
      <c r="E18" s="425">
        <v>0</v>
      </c>
      <c r="F18" s="428">
        <v>0</v>
      </c>
    </row>
    <row r="19" spans="1:6" x14ac:dyDescent="0.25">
      <c r="A19" s="14" t="s">
        <v>184</v>
      </c>
      <c r="B19" s="425">
        <v>69862591.939999998</v>
      </c>
      <c r="C19" s="425">
        <v>59972233.539999999</v>
      </c>
      <c r="D19" s="14" t="s">
        <v>185</v>
      </c>
      <c r="E19" s="425">
        <v>0</v>
      </c>
      <c r="F19" s="428">
        <v>0</v>
      </c>
    </row>
    <row r="20" spans="1:6" x14ac:dyDescent="0.25">
      <c r="A20" s="14" t="s">
        <v>186</v>
      </c>
      <c r="B20" s="425">
        <v>5642138.46</v>
      </c>
      <c r="C20" s="425">
        <v>5640189.46</v>
      </c>
      <c r="D20" s="14" t="s">
        <v>187</v>
      </c>
      <c r="E20" s="425">
        <v>0</v>
      </c>
      <c r="F20" s="428">
        <v>0</v>
      </c>
    </row>
    <row r="21" spans="1:6" ht="22.5" x14ac:dyDescent="0.25">
      <c r="A21" s="14" t="s">
        <v>188</v>
      </c>
      <c r="B21" s="425">
        <v>-76249267.260000005</v>
      </c>
      <c r="C21" s="425">
        <v>-70592957.049999997</v>
      </c>
      <c r="D21" s="14" t="s">
        <v>189</v>
      </c>
      <c r="E21" s="425">
        <v>0</v>
      </c>
      <c r="F21" s="428">
        <v>0</v>
      </c>
    </row>
    <row r="22" spans="1:6" x14ac:dyDescent="0.25">
      <c r="A22" s="14" t="s">
        <v>190</v>
      </c>
      <c r="B22" s="425">
        <v>745601.53</v>
      </c>
      <c r="C22" s="425">
        <v>745601.53</v>
      </c>
      <c r="D22" s="14" t="s">
        <v>191</v>
      </c>
      <c r="E22" s="425">
        <v>0</v>
      </c>
      <c r="F22" s="428">
        <v>0</v>
      </c>
    </row>
    <row r="23" spans="1:6" x14ac:dyDescent="0.25">
      <c r="A23" s="14" t="s">
        <v>192</v>
      </c>
      <c r="B23" s="425">
        <v>0</v>
      </c>
      <c r="C23" s="425">
        <v>0</v>
      </c>
      <c r="D23" s="16"/>
      <c r="E23" s="426"/>
      <c r="F23" s="430"/>
    </row>
    <row r="24" spans="1:6" x14ac:dyDescent="0.25">
      <c r="A24" s="14" t="s">
        <v>193</v>
      </c>
      <c r="B24" s="425">
        <v>0</v>
      </c>
      <c r="C24" s="425">
        <v>0</v>
      </c>
      <c r="D24" s="13" t="s">
        <v>194</v>
      </c>
      <c r="E24" s="427">
        <f>SUM(E17:E22)</f>
        <v>0</v>
      </c>
      <c r="F24" s="432">
        <f>SUM(F17:F22)</f>
        <v>0</v>
      </c>
    </row>
    <row r="25" spans="1:6" s="12" customFormat="1" x14ac:dyDescent="0.25">
      <c r="A25" s="16"/>
      <c r="B25" s="426"/>
      <c r="C25" s="426"/>
      <c r="D25" s="16"/>
      <c r="E25" s="426"/>
      <c r="F25" s="430"/>
    </row>
    <row r="26" spans="1:6" x14ac:dyDescent="0.25">
      <c r="A26" s="13" t="s">
        <v>195</v>
      </c>
      <c r="B26" s="427">
        <f>SUM(B16:B24)</f>
        <v>155126570.07000002</v>
      </c>
      <c r="C26" s="427">
        <f>SUM(C16:C24)</f>
        <v>151552035.84</v>
      </c>
      <c r="D26" s="24" t="s">
        <v>196</v>
      </c>
      <c r="E26" s="427">
        <f>SUM(E24+E14)</f>
        <v>17933098.289999999</v>
      </c>
      <c r="F26" s="432">
        <f>SUM(F14+F24)</f>
        <v>11954346.48</v>
      </c>
    </row>
    <row r="27" spans="1:6" x14ac:dyDescent="0.25">
      <c r="A27" s="17"/>
      <c r="B27" s="426"/>
      <c r="C27" s="426"/>
      <c r="D27" s="17"/>
      <c r="E27" s="426"/>
      <c r="F27" s="430"/>
    </row>
    <row r="28" spans="1:6" x14ac:dyDescent="0.25">
      <c r="A28" s="13" t="s">
        <v>197</v>
      </c>
      <c r="B28" s="427">
        <f>B13+B26</f>
        <v>232619462.32000002</v>
      </c>
      <c r="C28" s="427">
        <f>C13+C26</f>
        <v>200265747.56999999</v>
      </c>
      <c r="D28" s="10" t="s">
        <v>198</v>
      </c>
      <c r="E28" s="426"/>
      <c r="F28" s="426"/>
    </row>
    <row r="29" spans="1:6" x14ac:dyDescent="0.25">
      <c r="A29" s="25"/>
      <c r="B29" s="26"/>
      <c r="C29" s="23"/>
      <c r="D29" s="17"/>
      <c r="E29" s="426"/>
      <c r="F29" s="426"/>
    </row>
    <row r="30" spans="1:6" x14ac:dyDescent="0.25">
      <c r="A30" s="25"/>
      <c r="B30" s="26"/>
      <c r="C30" s="23"/>
      <c r="D30" s="13" t="s">
        <v>199</v>
      </c>
      <c r="E30" s="427">
        <f>SUM(E31:E33)</f>
        <v>96911468.189999998</v>
      </c>
      <c r="F30" s="432">
        <f>SUM(F31:F33)</f>
        <v>96911468.189999998</v>
      </c>
    </row>
    <row r="31" spans="1:6" x14ac:dyDescent="0.25">
      <c r="A31" s="25"/>
      <c r="B31" s="26"/>
      <c r="C31" s="23"/>
      <c r="D31" s="14" t="s">
        <v>138</v>
      </c>
      <c r="E31" s="425">
        <v>82188557.620000005</v>
      </c>
      <c r="F31" s="428">
        <v>82188557.620000005</v>
      </c>
    </row>
    <row r="32" spans="1:6" x14ac:dyDescent="0.25">
      <c r="A32" s="25"/>
      <c r="B32" s="26"/>
      <c r="C32" s="23"/>
      <c r="D32" s="14" t="s">
        <v>200</v>
      </c>
      <c r="E32" s="425">
        <v>14722910.57</v>
      </c>
      <c r="F32" s="428">
        <v>14722910.57</v>
      </c>
    </row>
    <row r="33" spans="1:6" x14ac:dyDescent="0.25">
      <c r="A33" s="25"/>
      <c r="B33" s="26"/>
      <c r="C33" s="23"/>
      <c r="D33" s="14" t="s">
        <v>201</v>
      </c>
      <c r="E33" s="425">
        <v>0</v>
      </c>
      <c r="F33" s="428">
        <v>0</v>
      </c>
    </row>
    <row r="34" spans="1:6" x14ac:dyDescent="0.25">
      <c r="A34" s="25"/>
      <c r="B34" s="26"/>
      <c r="C34" s="23"/>
      <c r="D34" s="16"/>
      <c r="E34" s="426"/>
      <c r="F34" s="430"/>
    </row>
    <row r="35" spans="1:6" x14ac:dyDescent="0.25">
      <c r="A35" s="25"/>
      <c r="B35" s="26"/>
      <c r="C35" s="23"/>
      <c r="D35" s="13" t="s">
        <v>202</v>
      </c>
      <c r="E35" s="427">
        <f>SUM(E36:E40)</f>
        <v>117774895.84</v>
      </c>
      <c r="F35" s="432">
        <f>SUM(F36:F40)</f>
        <v>91399932.899999991</v>
      </c>
    </row>
    <row r="36" spans="1:6" x14ac:dyDescent="0.25">
      <c r="A36" s="25"/>
      <c r="B36" s="26"/>
      <c r="C36" s="23"/>
      <c r="D36" s="14" t="s">
        <v>203</v>
      </c>
      <c r="E36" s="425">
        <v>39258188.770000003</v>
      </c>
      <c r="F36" s="428">
        <v>-84675072.640000001</v>
      </c>
    </row>
    <row r="37" spans="1:6" x14ac:dyDescent="0.25">
      <c r="A37" s="25"/>
      <c r="B37" s="26"/>
      <c r="C37" s="23"/>
      <c r="D37" s="14" t="s">
        <v>204</v>
      </c>
      <c r="E37" s="425">
        <v>79527707.069999993</v>
      </c>
      <c r="F37" s="428">
        <v>177086005.53999999</v>
      </c>
    </row>
    <row r="38" spans="1:6" x14ac:dyDescent="0.25">
      <c r="A38" s="25"/>
      <c r="B38" s="26"/>
      <c r="C38" s="23"/>
      <c r="D38" s="14" t="s">
        <v>205</v>
      </c>
      <c r="E38" s="425">
        <v>-1011000</v>
      </c>
      <c r="F38" s="428">
        <v>-1011000</v>
      </c>
    </row>
    <row r="39" spans="1:6" x14ac:dyDescent="0.25">
      <c r="A39" s="25"/>
      <c r="B39" s="26"/>
      <c r="C39" s="23"/>
      <c r="D39" s="14" t="s">
        <v>206</v>
      </c>
      <c r="E39" s="425">
        <v>0</v>
      </c>
      <c r="F39" s="428">
        <v>0</v>
      </c>
    </row>
    <row r="40" spans="1:6" x14ac:dyDescent="0.25">
      <c r="A40" s="25"/>
      <c r="B40" s="26"/>
      <c r="C40" s="23"/>
      <c r="D40" s="14" t="s">
        <v>207</v>
      </c>
      <c r="E40" s="425">
        <v>0</v>
      </c>
      <c r="F40" s="428">
        <v>0</v>
      </c>
    </row>
    <row r="41" spans="1:6" x14ac:dyDescent="0.25">
      <c r="A41" s="25"/>
      <c r="B41" s="26"/>
      <c r="C41" s="23"/>
      <c r="D41" s="16"/>
      <c r="E41" s="426"/>
      <c r="F41" s="430"/>
    </row>
    <row r="42" spans="1:6" ht="22.5" x14ac:dyDescent="0.25">
      <c r="A42" s="25"/>
      <c r="B42" s="26"/>
      <c r="C42" s="23"/>
      <c r="D42" s="13" t="s">
        <v>208</v>
      </c>
      <c r="E42" s="427">
        <f>SUM(E43:E44)</f>
        <v>0</v>
      </c>
      <c r="F42" s="432">
        <f>SUM(F43:F44)</f>
        <v>0</v>
      </c>
    </row>
    <row r="43" spans="1:6" x14ac:dyDescent="0.25">
      <c r="A43" s="25"/>
      <c r="B43" s="26"/>
      <c r="C43" s="23"/>
      <c r="D43" s="14" t="s">
        <v>209</v>
      </c>
      <c r="E43" s="425">
        <v>0</v>
      </c>
      <c r="F43" s="428">
        <v>0</v>
      </c>
    </row>
    <row r="44" spans="1:6" x14ac:dyDescent="0.25">
      <c r="A44" s="25"/>
      <c r="B44" s="26"/>
      <c r="C44" s="23"/>
      <c r="D44" s="14" t="s">
        <v>210</v>
      </c>
      <c r="E44" s="425">
        <v>0</v>
      </c>
      <c r="F44" s="428">
        <v>0</v>
      </c>
    </row>
    <row r="45" spans="1:6" x14ac:dyDescent="0.25">
      <c r="A45" s="25"/>
      <c r="B45" s="26"/>
      <c r="C45" s="23"/>
      <c r="D45" s="16"/>
      <c r="E45" s="426"/>
      <c r="F45" s="430"/>
    </row>
    <row r="46" spans="1:6" x14ac:dyDescent="0.25">
      <c r="A46" s="25"/>
      <c r="B46" s="26"/>
      <c r="C46" s="23"/>
      <c r="D46" s="13" t="s">
        <v>211</v>
      </c>
      <c r="E46" s="427">
        <f>SUM(E42+E35+E30)</f>
        <v>214686364.03</v>
      </c>
      <c r="F46" s="432">
        <f>SUM(F42+F35+F30)</f>
        <v>188311401.08999997</v>
      </c>
    </row>
    <row r="47" spans="1:6" x14ac:dyDescent="0.25">
      <c r="A47" s="25"/>
      <c r="B47" s="26"/>
      <c r="C47" s="23"/>
      <c r="D47" s="17"/>
      <c r="E47" s="426"/>
      <c r="F47" s="430"/>
    </row>
    <row r="48" spans="1:6" x14ac:dyDescent="0.25">
      <c r="A48" s="25"/>
      <c r="B48" s="26"/>
      <c r="C48" s="23"/>
      <c r="D48" s="13" t="s">
        <v>212</v>
      </c>
      <c r="E48" s="427">
        <f>E46+E26</f>
        <v>232619462.31999999</v>
      </c>
      <c r="F48" s="427">
        <f>F46+F26</f>
        <v>200265747.56999996</v>
      </c>
    </row>
    <row r="49" spans="1:6" x14ac:dyDescent="0.25">
      <c r="A49" s="25"/>
      <c r="B49" s="26"/>
      <c r="C49" s="26"/>
      <c r="D49" s="27"/>
      <c r="E49" s="430"/>
      <c r="F49" s="430"/>
    </row>
    <row r="51" spans="1:6" ht="12.75" x14ac:dyDescent="0.2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topLeftCell="A7" zoomScaleNormal="100" workbookViewId="0">
      <selection activeCell="A16" sqref="A16"/>
    </sheetView>
  </sheetViews>
  <sheetFormatPr baseColWidth="10" defaultColWidth="9.42578125" defaultRowHeight="11.25" x14ac:dyDescent="0.25"/>
  <cols>
    <col min="1" max="1" width="45" style="28" customWidth="1"/>
    <col min="2" max="5" width="16.140625" style="29" customWidth="1"/>
    <col min="6" max="6" width="14.140625" style="29" customWidth="1"/>
    <col min="7" max="16384" width="9.42578125" style="8"/>
  </cols>
  <sheetData>
    <row r="1" spans="1:6" ht="45" customHeight="1" x14ac:dyDescent="0.25">
      <c r="A1" s="475" t="s">
        <v>668</v>
      </c>
      <c r="B1" s="476"/>
      <c r="C1" s="476"/>
      <c r="D1" s="476"/>
      <c r="E1" s="476"/>
      <c r="F1" s="477"/>
    </row>
    <row r="2" spans="1:6" s="28" customFormat="1" ht="60.75" customHeight="1" x14ac:dyDescent="0.25">
      <c r="A2" s="30" t="s">
        <v>100</v>
      </c>
      <c r="B2" s="31" t="s">
        <v>213</v>
      </c>
      <c r="C2" s="31" t="s">
        <v>214</v>
      </c>
      <c r="D2" s="31" t="s">
        <v>215</v>
      </c>
      <c r="E2" s="31" t="s">
        <v>216</v>
      </c>
      <c r="F2" s="31" t="s">
        <v>217</v>
      </c>
    </row>
    <row r="3" spans="1:6" s="28" customFormat="1" ht="11.25" customHeight="1" x14ac:dyDescent="0.25">
      <c r="A3" s="32"/>
      <c r="B3" s="33"/>
      <c r="C3" s="33"/>
      <c r="D3" s="33"/>
      <c r="E3" s="33"/>
      <c r="F3" s="33"/>
    </row>
    <row r="4" spans="1:6" ht="11.25" customHeight="1" x14ac:dyDescent="0.2">
      <c r="A4" s="34" t="s">
        <v>660</v>
      </c>
      <c r="B4" s="420">
        <f>SUM(B5:B7)</f>
        <v>96911468.189999998</v>
      </c>
      <c r="C4" s="421"/>
      <c r="D4" s="421"/>
      <c r="E4" s="421"/>
      <c r="F4" s="420">
        <f>SUM(B4:E4)</f>
        <v>96911468.189999998</v>
      </c>
    </row>
    <row r="5" spans="1:6" ht="11.25" customHeight="1" x14ac:dyDescent="0.2">
      <c r="A5" s="35" t="s">
        <v>138</v>
      </c>
      <c r="B5" s="422">
        <v>82188557.620000005</v>
      </c>
      <c r="C5" s="421"/>
      <c r="D5" s="421"/>
      <c r="E5" s="421"/>
      <c r="F5" s="420">
        <f>SUM(B5:E5)</f>
        <v>82188557.620000005</v>
      </c>
    </row>
    <row r="6" spans="1:6" ht="11.25" customHeight="1" x14ac:dyDescent="0.2">
      <c r="A6" s="35" t="s">
        <v>200</v>
      </c>
      <c r="B6" s="422">
        <v>14722910.57</v>
      </c>
      <c r="C6" s="421"/>
      <c r="D6" s="421"/>
      <c r="E6" s="421"/>
      <c r="F6" s="420">
        <f>SUM(B6:E6)</f>
        <v>14722910.57</v>
      </c>
    </row>
    <row r="7" spans="1:6" ht="11.25" customHeight="1" x14ac:dyDescent="0.2">
      <c r="A7" s="35" t="s">
        <v>201</v>
      </c>
      <c r="B7" s="422">
        <v>0</v>
      </c>
      <c r="C7" s="421"/>
      <c r="D7" s="421"/>
      <c r="E7" s="421"/>
      <c r="F7" s="420">
        <f>SUM(B7:E7)</f>
        <v>0</v>
      </c>
    </row>
    <row r="8" spans="1:6" ht="11.25" customHeight="1" x14ac:dyDescent="0.25">
      <c r="A8" s="36"/>
      <c r="B8" s="421"/>
      <c r="C8" s="421"/>
      <c r="D8" s="421"/>
      <c r="E8" s="421"/>
      <c r="F8" s="421"/>
    </row>
    <row r="9" spans="1:6" ht="11.25" customHeight="1" x14ac:dyDescent="0.2">
      <c r="A9" s="34" t="s">
        <v>661</v>
      </c>
      <c r="B9" s="421"/>
      <c r="C9" s="420">
        <f>SUM(C10:C14)</f>
        <v>176075005.53999999</v>
      </c>
      <c r="D9" s="420">
        <f>D10</f>
        <v>-84675072.640000001</v>
      </c>
      <c r="E9" s="421"/>
      <c r="F9" s="420">
        <f t="shared" ref="F9:F14" si="0">SUM(B9:E9)</f>
        <v>91399932.899999991</v>
      </c>
    </row>
    <row r="10" spans="1:6" ht="11.25" customHeight="1" x14ac:dyDescent="0.2">
      <c r="A10" s="35" t="s">
        <v>154</v>
      </c>
      <c r="B10" s="421"/>
      <c r="C10" s="421"/>
      <c r="D10" s="422">
        <v>-84675072.640000001</v>
      </c>
      <c r="E10" s="421"/>
      <c r="F10" s="420">
        <f t="shared" si="0"/>
        <v>-84675072.640000001</v>
      </c>
    </row>
    <row r="11" spans="1:6" ht="11.25" customHeight="1" x14ac:dyDescent="0.2">
      <c r="A11" s="35" t="s">
        <v>204</v>
      </c>
      <c r="B11" s="421"/>
      <c r="C11" s="422">
        <v>177086005.53999999</v>
      </c>
      <c r="D11" s="421"/>
      <c r="E11" s="421"/>
      <c r="F11" s="420">
        <f t="shared" si="0"/>
        <v>177086005.53999999</v>
      </c>
    </row>
    <row r="12" spans="1:6" ht="11.25" customHeight="1" x14ac:dyDescent="0.2">
      <c r="A12" s="35" t="s">
        <v>205</v>
      </c>
      <c r="B12" s="421"/>
      <c r="C12" s="422">
        <v>-1011000</v>
      </c>
      <c r="D12" s="421"/>
      <c r="E12" s="421"/>
      <c r="F12" s="420">
        <f t="shared" si="0"/>
        <v>-1011000</v>
      </c>
    </row>
    <row r="13" spans="1:6" ht="11.25" customHeight="1" x14ac:dyDescent="0.2">
      <c r="A13" s="35" t="s">
        <v>206</v>
      </c>
      <c r="B13" s="421"/>
      <c r="C13" s="422">
        <v>0</v>
      </c>
      <c r="D13" s="421"/>
      <c r="E13" s="421"/>
      <c r="F13" s="420">
        <f t="shared" si="0"/>
        <v>0</v>
      </c>
    </row>
    <row r="14" spans="1:6" ht="11.25" customHeight="1" x14ac:dyDescent="0.2">
      <c r="A14" s="35" t="s">
        <v>207</v>
      </c>
      <c r="B14" s="421"/>
      <c r="C14" s="422">
        <v>0</v>
      </c>
      <c r="D14" s="421"/>
      <c r="E14" s="421"/>
      <c r="F14" s="420">
        <f t="shared" si="0"/>
        <v>0</v>
      </c>
    </row>
    <row r="15" spans="1:6" ht="11.25" customHeight="1" x14ac:dyDescent="0.25">
      <c r="A15" s="36"/>
      <c r="B15" s="421"/>
      <c r="C15" s="421"/>
      <c r="D15" s="421"/>
      <c r="E15" s="421"/>
      <c r="F15" s="421"/>
    </row>
    <row r="16" spans="1:6" ht="22.5" x14ac:dyDescent="0.2">
      <c r="A16" s="34" t="s">
        <v>662</v>
      </c>
      <c r="B16" s="421"/>
      <c r="C16" s="421"/>
      <c r="D16" s="421"/>
      <c r="E16" s="420">
        <f>SUM(E17:E18)</f>
        <v>0</v>
      </c>
      <c r="F16" s="420">
        <f>SUM(B16:E16)</f>
        <v>0</v>
      </c>
    </row>
    <row r="17" spans="1:6" ht="11.25" customHeight="1" x14ac:dyDescent="0.2">
      <c r="A17" s="35" t="s">
        <v>209</v>
      </c>
      <c r="B17" s="421"/>
      <c r="C17" s="421"/>
      <c r="D17" s="421"/>
      <c r="E17" s="422">
        <v>0</v>
      </c>
      <c r="F17" s="420">
        <f>SUM(B17:E17)</f>
        <v>0</v>
      </c>
    </row>
    <row r="18" spans="1:6" ht="11.25" customHeight="1" x14ac:dyDescent="0.2">
      <c r="A18" s="35" t="s">
        <v>210</v>
      </c>
      <c r="B18" s="421"/>
      <c r="C18" s="421"/>
      <c r="D18" s="421"/>
      <c r="E18" s="422">
        <v>0</v>
      </c>
      <c r="F18" s="420">
        <f>SUM(B18:E18)</f>
        <v>0</v>
      </c>
    </row>
    <row r="19" spans="1:6" ht="11.25" customHeight="1" x14ac:dyDescent="0.25">
      <c r="A19" s="36"/>
      <c r="B19" s="421"/>
      <c r="C19" s="421"/>
      <c r="D19" s="421"/>
      <c r="E19" s="421"/>
      <c r="F19" s="421"/>
    </row>
    <row r="20" spans="1:6" ht="11.25" customHeight="1" x14ac:dyDescent="0.2">
      <c r="A20" s="34" t="s">
        <v>663</v>
      </c>
      <c r="B20" s="420">
        <f>B4</f>
        <v>96911468.189999998</v>
      </c>
      <c r="C20" s="420">
        <f>C9</f>
        <v>176075005.53999999</v>
      </c>
      <c r="D20" s="420">
        <f>D9</f>
        <v>-84675072.640000001</v>
      </c>
      <c r="E20" s="420">
        <f>E16</f>
        <v>0</v>
      </c>
      <c r="F20" s="420">
        <f>SUM(B20:E20)</f>
        <v>188311401.09000003</v>
      </c>
    </row>
    <row r="21" spans="1:6" ht="11.25" customHeight="1" x14ac:dyDescent="0.25">
      <c r="A21" s="37"/>
      <c r="B21" s="421"/>
      <c r="C21" s="421"/>
      <c r="D21" s="421"/>
      <c r="E21" s="421"/>
      <c r="F21" s="421"/>
    </row>
    <row r="22" spans="1:6" ht="11.25" customHeight="1" x14ac:dyDescent="0.2">
      <c r="A22" s="34" t="s">
        <v>664</v>
      </c>
      <c r="B22" s="420">
        <f>SUM(B23:B25)</f>
        <v>0</v>
      </c>
      <c r="C22" s="421"/>
      <c r="D22" s="421"/>
      <c r="E22" s="421"/>
      <c r="F22" s="420">
        <f>SUM(B22:E22)</f>
        <v>0</v>
      </c>
    </row>
    <row r="23" spans="1:6" ht="11.25" customHeight="1" x14ac:dyDescent="0.2">
      <c r="A23" s="35" t="s">
        <v>138</v>
      </c>
      <c r="B23" s="422">
        <v>0</v>
      </c>
      <c r="C23" s="421"/>
      <c r="D23" s="421"/>
      <c r="E23" s="421"/>
      <c r="F23" s="420">
        <f>SUM(B23:E23)</f>
        <v>0</v>
      </c>
    </row>
    <row r="24" spans="1:6" ht="11.25" customHeight="1" x14ac:dyDescent="0.2">
      <c r="A24" s="35" t="s">
        <v>200</v>
      </c>
      <c r="B24" s="422">
        <v>0</v>
      </c>
      <c r="C24" s="421"/>
      <c r="D24" s="421"/>
      <c r="E24" s="421"/>
      <c r="F24" s="420">
        <f>SUM(B24:E24)</f>
        <v>0</v>
      </c>
    </row>
    <row r="25" spans="1:6" ht="11.25" customHeight="1" x14ac:dyDescent="0.2">
      <c r="A25" s="35" t="s">
        <v>201</v>
      </c>
      <c r="B25" s="422">
        <v>0</v>
      </c>
      <c r="C25" s="421"/>
      <c r="D25" s="421"/>
      <c r="E25" s="421"/>
      <c r="F25" s="420">
        <f>SUM(B25:E25)</f>
        <v>0</v>
      </c>
    </row>
    <row r="26" spans="1:6" ht="11.25" customHeight="1" x14ac:dyDescent="0.25">
      <c r="A26" s="36"/>
      <c r="B26" s="421"/>
      <c r="C26" s="421"/>
      <c r="D26" s="421"/>
      <c r="E26" s="421"/>
      <c r="F26" s="421"/>
    </row>
    <row r="27" spans="1:6" ht="22.5" x14ac:dyDescent="0.2">
      <c r="A27" s="34" t="s">
        <v>665</v>
      </c>
      <c r="B27" s="421"/>
      <c r="C27" s="420">
        <f>C29</f>
        <v>-97558298.469999999</v>
      </c>
      <c r="D27" s="420">
        <f>SUM(D28:D32)</f>
        <v>123933261.41</v>
      </c>
      <c r="E27" s="421"/>
      <c r="F27" s="420">
        <f t="shared" ref="F27:F32" si="1">SUM(B27:E27)</f>
        <v>26374962.939999998</v>
      </c>
    </row>
    <row r="28" spans="1:6" ht="11.25" customHeight="1" x14ac:dyDescent="0.2">
      <c r="A28" s="35" t="s">
        <v>154</v>
      </c>
      <c r="B28" s="421"/>
      <c r="C28" s="421"/>
      <c r="D28" s="422">
        <v>39258188.770000003</v>
      </c>
      <c r="E28" s="421"/>
      <c r="F28" s="420">
        <f t="shared" si="1"/>
        <v>39258188.770000003</v>
      </c>
    </row>
    <row r="29" spans="1:6" ht="11.25" customHeight="1" x14ac:dyDescent="0.2">
      <c r="A29" s="35" t="s">
        <v>204</v>
      </c>
      <c r="B29" s="421"/>
      <c r="C29" s="422">
        <v>-97558298.469999999</v>
      </c>
      <c r="D29" s="422">
        <v>84675072.640000001</v>
      </c>
      <c r="E29" s="421"/>
      <c r="F29" s="420">
        <f t="shared" si="1"/>
        <v>-12883225.829999998</v>
      </c>
    </row>
    <row r="30" spans="1:6" ht="11.25" customHeight="1" x14ac:dyDescent="0.2">
      <c r="A30" s="35" t="s">
        <v>205</v>
      </c>
      <c r="B30" s="421"/>
      <c r="C30" s="421"/>
      <c r="D30" s="423">
        <v>0</v>
      </c>
      <c r="E30" s="421"/>
      <c r="F30" s="420">
        <f t="shared" si="1"/>
        <v>0</v>
      </c>
    </row>
    <row r="31" spans="1:6" ht="11.25" customHeight="1" x14ac:dyDescent="0.2">
      <c r="A31" s="35" t="s">
        <v>206</v>
      </c>
      <c r="B31" s="421"/>
      <c r="C31" s="421"/>
      <c r="D31" s="423">
        <v>0</v>
      </c>
      <c r="E31" s="421"/>
      <c r="F31" s="420">
        <f t="shared" si="1"/>
        <v>0</v>
      </c>
    </row>
    <row r="32" spans="1:6" ht="11.25" customHeight="1" x14ac:dyDescent="0.2">
      <c r="A32" s="35" t="s">
        <v>207</v>
      </c>
      <c r="B32" s="421"/>
      <c r="C32" s="421"/>
      <c r="D32" s="423">
        <v>0</v>
      </c>
      <c r="E32" s="421"/>
      <c r="F32" s="420">
        <f t="shared" si="1"/>
        <v>0</v>
      </c>
    </row>
    <row r="33" spans="1:6" ht="11.25" customHeight="1" x14ac:dyDescent="0.25">
      <c r="A33" s="36"/>
      <c r="B33" s="421"/>
      <c r="C33" s="421"/>
      <c r="D33" s="421"/>
      <c r="E33" s="421"/>
      <c r="F33" s="421"/>
    </row>
    <row r="34" spans="1:6" ht="33.75" x14ac:dyDescent="0.2">
      <c r="A34" s="34" t="s">
        <v>666</v>
      </c>
      <c r="B34" s="421"/>
      <c r="C34" s="421"/>
      <c r="D34" s="421"/>
      <c r="E34" s="420">
        <f>SUM(E35:E36)</f>
        <v>0</v>
      </c>
      <c r="F34" s="420">
        <f>SUM(B34:E34)</f>
        <v>0</v>
      </c>
    </row>
    <row r="35" spans="1:6" ht="11.25" customHeight="1" x14ac:dyDescent="0.2">
      <c r="A35" s="35" t="s">
        <v>209</v>
      </c>
      <c r="B35" s="421"/>
      <c r="C35" s="421"/>
      <c r="D35" s="421"/>
      <c r="E35" s="422">
        <v>0</v>
      </c>
      <c r="F35" s="420">
        <f>SUM(B35:E35)</f>
        <v>0</v>
      </c>
    </row>
    <row r="36" spans="1:6" ht="11.25" customHeight="1" x14ac:dyDescent="0.2">
      <c r="A36" s="35" t="s">
        <v>210</v>
      </c>
      <c r="B36" s="421"/>
      <c r="C36" s="421"/>
      <c r="D36" s="421"/>
      <c r="E36" s="422">
        <v>0</v>
      </c>
      <c r="F36" s="420">
        <f>SUM(B36:E36)</f>
        <v>0</v>
      </c>
    </row>
    <row r="37" spans="1:6" ht="11.25" customHeight="1" x14ac:dyDescent="0.25">
      <c r="A37" s="36"/>
      <c r="B37" s="421"/>
      <c r="C37" s="421"/>
      <c r="D37" s="421"/>
      <c r="E37" s="421"/>
      <c r="F37" s="421"/>
    </row>
    <row r="38" spans="1:6" ht="11.25" customHeight="1" x14ac:dyDescent="0.25">
      <c r="A38" s="34" t="s">
        <v>667</v>
      </c>
      <c r="B38" s="424">
        <f>B20+B22</f>
        <v>96911468.189999998</v>
      </c>
      <c r="C38" s="424">
        <f>+C20+C27</f>
        <v>78516707.069999993</v>
      </c>
      <c r="D38" s="424">
        <f>D20+D27</f>
        <v>39258188.769999996</v>
      </c>
      <c r="E38" s="424">
        <f>+E20+E34</f>
        <v>0</v>
      </c>
      <c r="F38" s="424">
        <f>SUM(B38:E38)</f>
        <v>214686364.02999997</v>
      </c>
    </row>
    <row r="39" spans="1:6" x14ac:dyDescent="0.25">
      <c r="A39" s="38"/>
      <c r="B39" s="39"/>
      <c r="C39" s="39"/>
      <c r="D39" s="39"/>
      <c r="E39" s="39"/>
      <c r="F39" s="39"/>
    </row>
    <row r="40" spans="1:6" ht="12.75" x14ac:dyDescent="0.25">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activeCell="C5" sqref="C5"/>
    </sheetView>
  </sheetViews>
  <sheetFormatPr baseColWidth="10" defaultColWidth="9.42578125" defaultRowHeight="11.25" x14ac:dyDescent="0.25"/>
  <cols>
    <col min="1" max="1" width="66.85546875" style="28" customWidth="1"/>
    <col min="2" max="2" width="24" style="28" customWidth="1"/>
    <col min="3" max="3" width="20.140625" style="29" customWidth="1"/>
    <col min="4" max="4" width="7.140625" style="8" customWidth="1"/>
    <col min="5" max="16384" width="9.42578125" style="8"/>
  </cols>
  <sheetData>
    <row r="1" spans="1:3" ht="45" customHeight="1" x14ac:dyDescent="0.25">
      <c r="A1" s="475" t="s">
        <v>669</v>
      </c>
      <c r="B1" s="476"/>
      <c r="C1" s="477"/>
    </row>
    <row r="2" spans="1:3" s="42" customFormat="1" ht="15" customHeight="1" x14ac:dyDescent="0.25">
      <c r="A2" s="40" t="s">
        <v>100</v>
      </c>
      <c r="B2" s="41" t="s">
        <v>218</v>
      </c>
      <c r="C2" s="41" t="s">
        <v>219</v>
      </c>
    </row>
    <row r="3" spans="1:3" s="12" customFormat="1" ht="11.25" customHeight="1" x14ac:dyDescent="0.25">
      <c r="A3" s="34" t="s">
        <v>156</v>
      </c>
      <c r="B3" s="418">
        <f>B4+B13</f>
        <v>6317773.1699999999</v>
      </c>
      <c r="C3" s="418">
        <f>C4+C13</f>
        <v>38671487.920000002</v>
      </c>
    </row>
    <row r="4" spans="1:3" ht="11.25" customHeight="1" x14ac:dyDescent="0.25">
      <c r="A4" s="43" t="s">
        <v>158</v>
      </c>
      <c r="B4" s="418">
        <f>SUM(B5:B11)</f>
        <v>0</v>
      </c>
      <c r="C4" s="418">
        <f>SUM(C5:C11)</f>
        <v>28779180.52</v>
      </c>
    </row>
    <row r="5" spans="1:3" ht="11.25" customHeight="1" x14ac:dyDescent="0.25">
      <c r="A5" s="44" t="s">
        <v>160</v>
      </c>
      <c r="B5" s="419">
        <v>0</v>
      </c>
      <c r="C5" s="419">
        <v>21125613.859999999</v>
      </c>
    </row>
    <row r="6" spans="1:3" ht="11.25" customHeight="1" x14ac:dyDescent="0.25">
      <c r="A6" s="44" t="s">
        <v>162</v>
      </c>
      <c r="B6" s="419">
        <v>0</v>
      </c>
      <c r="C6" s="419">
        <v>515063.84</v>
      </c>
    </row>
    <row r="7" spans="1:3" ht="11.25" customHeight="1" x14ac:dyDescent="0.25">
      <c r="A7" s="44" t="s">
        <v>164</v>
      </c>
      <c r="B7" s="419">
        <v>0</v>
      </c>
      <c r="C7" s="419">
        <v>7138502.8200000003</v>
      </c>
    </row>
    <row r="8" spans="1:3" ht="11.25" customHeight="1" x14ac:dyDescent="0.25">
      <c r="A8" s="44" t="s">
        <v>166</v>
      </c>
      <c r="B8" s="419">
        <v>0</v>
      </c>
      <c r="C8" s="419">
        <v>0</v>
      </c>
    </row>
    <row r="9" spans="1:3" ht="11.25" customHeight="1" x14ac:dyDescent="0.25">
      <c r="A9" s="44" t="s">
        <v>168</v>
      </c>
      <c r="B9" s="419">
        <v>0</v>
      </c>
      <c r="C9" s="419">
        <v>0</v>
      </c>
    </row>
    <row r="10" spans="1:3" ht="11.25" customHeight="1" x14ac:dyDescent="0.25">
      <c r="A10" s="44" t="s">
        <v>170</v>
      </c>
      <c r="B10" s="419">
        <v>0</v>
      </c>
      <c r="C10" s="419">
        <v>0</v>
      </c>
    </row>
    <row r="11" spans="1:3" ht="11.25" customHeight="1" x14ac:dyDescent="0.25">
      <c r="A11" s="44" t="s">
        <v>172</v>
      </c>
      <c r="B11" s="419">
        <v>0</v>
      </c>
      <c r="C11" s="419">
        <v>0</v>
      </c>
    </row>
    <row r="12" spans="1:3" ht="11.25" customHeight="1" x14ac:dyDescent="0.25">
      <c r="A12" s="45"/>
      <c r="B12" s="419"/>
      <c r="C12" s="419"/>
    </row>
    <row r="13" spans="1:3" ht="11.25" customHeight="1" x14ac:dyDescent="0.25">
      <c r="A13" s="43" t="s">
        <v>177</v>
      </c>
      <c r="B13" s="418">
        <f>SUM(B14:B22)</f>
        <v>6317773.1699999999</v>
      </c>
      <c r="C13" s="418">
        <f>SUM(C14:C22)</f>
        <v>9892307.4000000004</v>
      </c>
    </row>
    <row r="14" spans="1:3" ht="11.25" customHeight="1" x14ac:dyDescent="0.25">
      <c r="A14" s="44" t="s">
        <v>178</v>
      </c>
      <c r="B14" s="419">
        <v>0</v>
      </c>
      <c r="C14" s="419">
        <v>0</v>
      </c>
    </row>
    <row r="15" spans="1:3" ht="11.25" customHeight="1" x14ac:dyDescent="0.25">
      <c r="A15" s="44" t="s">
        <v>180</v>
      </c>
      <c r="B15" s="419">
        <v>0</v>
      </c>
      <c r="C15" s="419">
        <v>0</v>
      </c>
    </row>
    <row r="16" spans="1:3" ht="11.25" customHeight="1" x14ac:dyDescent="0.25">
      <c r="A16" s="44" t="s">
        <v>182</v>
      </c>
      <c r="B16" s="419">
        <v>661462.96</v>
      </c>
      <c r="C16" s="419">
        <v>0</v>
      </c>
    </row>
    <row r="17" spans="1:3" ht="11.25" customHeight="1" x14ac:dyDescent="0.25">
      <c r="A17" s="44" t="s">
        <v>184</v>
      </c>
      <c r="B17" s="419">
        <v>0</v>
      </c>
      <c r="C17" s="419">
        <v>9890358.4000000004</v>
      </c>
    </row>
    <row r="18" spans="1:3" ht="11.25" customHeight="1" x14ac:dyDescent="0.25">
      <c r="A18" s="44" t="s">
        <v>186</v>
      </c>
      <c r="B18" s="419">
        <v>0</v>
      </c>
      <c r="C18" s="419">
        <v>1949</v>
      </c>
    </row>
    <row r="19" spans="1:3" ht="11.25" customHeight="1" x14ac:dyDescent="0.25">
      <c r="A19" s="44" t="s">
        <v>188</v>
      </c>
      <c r="B19" s="419">
        <v>5656310.21</v>
      </c>
      <c r="C19" s="419">
        <v>0</v>
      </c>
    </row>
    <row r="20" spans="1:3" ht="11.25" customHeight="1" x14ac:dyDescent="0.25">
      <c r="A20" s="44" t="s">
        <v>190</v>
      </c>
      <c r="B20" s="419">
        <v>0</v>
      </c>
      <c r="C20" s="419">
        <v>0</v>
      </c>
    </row>
    <row r="21" spans="1:3" ht="11.25" customHeight="1" x14ac:dyDescent="0.25">
      <c r="A21" s="44" t="s">
        <v>192</v>
      </c>
      <c r="B21" s="419">
        <v>0</v>
      </c>
      <c r="C21" s="419">
        <v>0</v>
      </c>
    </row>
    <row r="22" spans="1:3" ht="11.25" customHeight="1" x14ac:dyDescent="0.25">
      <c r="A22" s="44" t="s">
        <v>193</v>
      </c>
      <c r="B22" s="419">
        <v>0</v>
      </c>
      <c r="C22" s="419">
        <v>0</v>
      </c>
    </row>
    <row r="23" spans="1:3" s="12" customFormat="1" ht="11.25" customHeight="1" x14ac:dyDescent="0.25">
      <c r="A23" s="46"/>
      <c r="B23" s="419"/>
      <c r="C23" s="419"/>
    </row>
    <row r="24" spans="1:3" s="12" customFormat="1" ht="11.25" customHeight="1" x14ac:dyDescent="0.25">
      <c r="A24" s="34" t="s">
        <v>157</v>
      </c>
      <c r="B24" s="418">
        <f>B25+B35</f>
        <v>5978752.9199999999</v>
      </c>
      <c r="C24" s="418">
        <f>C25+C35</f>
        <v>1.1100000000000001</v>
      </c>
    </row>
    <row r="25" spans="1:3" ht="11.25" customHeight="1" x14ac:dyDescent="0.25">
      <c r="A25" s="43" t="s">
        <v>159</v>
      </c>
      <c r="B25" s="418">
        <f>SUM(B26:B33)</f>
        <v>5978752.9199999999</v>
      </c>
      <c r="C25" s="418">
        <f>SUM(C26:C33)</f>
        <v>1.1100000000000001</v>
      </c>
    </row>
    <row r="26" spans="1:3" ht="11.25" customHeight="1" x14ac:dyDescent="0.25">
      <c r="A26" s="44" t="s">
        <v>161</v>
      </c>
      <c r="B26" s="419">
        <v>5978752.9199999999</v>
      </c>
      <c r="C26" s="419">
        <v>0</v>
      </c>
    </row>
    <row r="27" spans="1:3" ht="11.25" customHeight="1" x14ac:dyDescent="0.25">
      <c r="A27" s="44" t="s">
        <v>163</v>
      </c>
      <c r="B27" s="419">
        <v>0</v>
      </c>
      <c r="C27" s="419">
        <v>0</v>
      </c>
    </row>
    <row r="28" spans="1:3" ht="11.25" customHeight="1" x14ac:dyDescent="0.25">
      <c r="A28" s="44" t="s">
        <v>165</v>
      </c>
      <c r="B28" s="419">
        <v>0</v>
      </c>
      <c r="C28" s="419">
        <v>0</v>
      </c>
    </row>
    <row r="29" spans="1:3" ht="11.25" customHeight="1" x14ac:dyDescent="0.25">
      <c r="A29" s="44" t="s">
        <v>167</v>
      </c>
      <c r="B29" s="419">
        <v>0</v>
      </c>
      <c r="C29" s="419">
        <v>0</v>
      </c>
    </row>
    <row r="30" spans="1:3" ht="11.25" customHeight="1" x14ac:dyDescent="0.25">
      <c r="A30" s="44" t="s">
        <v>169</v>
      </c>
      <c r="B30" s="419">
        <v>0</v>
      </c>
      <c r="C30" s="419">
        <v>0</v>
      </c>
    </row>
    <row r="31" spans="1:3" ht="11.25" customHeight="1" x14ac:dyDescent="0.25">
      <c r="A31" s="44" t="s">
        <v>171</v>
      </c>
      <c r="B31" s="419">
        <v>0</v>
      </c>
      <c r="C31" s="419">
        <v>0</v>
      </c>
    </row>
    <row r="32" spans="1:3" ht="11.25" customHeight="1" x14ac:dyDescent="0.25">
      <c r="A32" s="44" t="s">
        <v>173</v>
      </c>
      <c r="B32" s="419">
        <v>0</v>
      </c>
      <c r="C32" s="419">
        <v>0</v>
      </c>
    </row>
    <row r="33" spans="1:3" ht="11.25" customHeight="1" x14ac:dyDescent="0.25">
      <c r="A33" s="44" t="s">
        <v>174</v>
      </c>
      <c r="B33" s="419">
        <v>0</v>
      </c>
      <c r="C33" s="419">
        <v>1.1100000000000001</v>
      </c>
    </row>
    <row r="34" spans="1:3" ht="11.25" customHeight="1" x14ac:dyDescent="0.25">
      <c r="A34" s="45"/>
      <c r="B34" s="419"/>
      <c r="C34" s="419"/>
    </row>
    <row r="35" spans="1:3" ht="11.25" customHeight="1" x14ac:dyDescent="0.25">
      <c r="A35" s="43" t="s">
        <v>179</v>
      </c>
      <c r="B35" s="418">
        <f>SUM(B36:B41)</f>
        <v>0</v>
      </c>
      <c r="C35" s="418">
        <f>SUM(C36:C41)</f>
        <v>0</v>
      </c>
    </row>
    <row r="36" spans="1:3" ht="11.25" customHeight="1" x14ac:dyDescent="0.25">
      <c r="A36" s="44" t="s">
        <v>181</v>
      </c>
      <c r="B36" s="419">
        <v>0</v>
      </c>
      <c r="C36" s="419">
        <v>0</v>
      </c>
    </row>
    <row r="37" spans="1:3" ht="11.25" customHeight="1" x14ac:dyDescent="0.25">
      <c r="A37" s="44" t="s">
        <v>183</v>
      </c>
      <c r="B37" s="419">
        <v>0</v>
      </c>
      <c r="C37" s="419">
        <v>0</v>
      </c>
    </row>
    <row r="38" spans="1:3" ht="11.25" customHeight="1" x14ac:dyDescent="0.25">
      <c r="A38" s="44" t="s">
        <v>185</v>
      </c>
      <c r="B38" s="419">
        <v>0</v>
      </c>
      <c r="C38" s="419">
        <v>0</v>
      </c>
    </row>
    <row r="39" spans="1:3" ht="11.25" customHeight="1" x14ac:dyDescent="0.25">
      <c r="A39" s="44" t="s">
        <v>187</v>
      </c>
      <c r="B39" s="419">
        <v>0</v>
      </c>
      <c r="C39" s="419">
        <v>0</v>
      </c>
    </row>
    <row r="40" spans="1:3" ht="11.25" customHeight="1" x14ac:dyDescent="0.25">
      <c r="A40" s="44" t="s">
        <v>189</v>
      </c>
      <c r="B40" s="419">
        <v>0</v>
      </c>
      <c r="C40" s="419">
        <v>0</v>
      </c>
    </row>
    <row r="41" spans="1:3" ht="11.25" customHeight="1" x14ac:dyDescent="0.25">
      <c r="A41" s="44" t="s">
        <v>191</v>
      </c>
      <c r="B41" s="419">
        <v>0</v>
      </c>
      <c r="C41" s="419">
        <v>0</v>
      </c>
    </row>
    <row r="42" spans="1:3" ht="11.25" customHeight="1" x14ac:dyDescent="0.25">
      <c r="A42" s="45"/>
      <c r="B42" s="419"/>
      <c r="C42" s="419"/>
    </row>
    <row r="43" spans="1:3" s="12" customFormat="1" ht="11.25" customHeight="1" x14ac:dyDescent="0.25">
      <c r="A43" s="34" t="s">
        <v>198</v>
      </c>
      <c r="B43" s="418">
        <f>B45+B50+B57</f>
        <v>123933261.41</v>
      </c>
      <c r="C43" s="418">
        <f>C45+C50+C57</f>
        <v>97558298.469999999</v>
      </c>
    </row>
    <row r="44" spans="1:3" s="12" customFormat="1" ht="11.25" customHeight="1" x14ac:dyDescent="0.25">
      <c r="A44" s="34"/>
      <c r="B44" s="419"/>
      <c r="C44" s="419"/>
    </row>
    <row r="45" spans="1:3" ht="11.25" customHeight="1" x14ac:dyDescent="0.25">
      <c r="A45" s="43" t="s">
        <v>199</v>
      </c>
      <c r="B45" s="418">
        <f>SUM(B46:B48)</f>
        <v>0</v>
      </c>
      <c r="C45" s="418">
        <f>SUM(C46:C48)</f>
        <v>0</v>
      </c>
    </row>
    <row r="46" spans="1:3" ht="11.25" customHeight="1" x14ac:dyDescent="0.25">
      <c r="A46" s="44" t="s">
        <v>138</v>
      </c>
      <c r="B46" s="419">
        <v>0</v>
      </c>
      <c r="C46" s="419">
        <v>0</v>
      </c>
    </row>
    <row r="47" spans="1:3" ht="11.25" customHeight="1" x14ac:dyDescent="0.25">
      <c r="A47" s="44" t="s">
        <v>200</v>
      </c>
      <c r="B47" s="419">
        <v>0</v>
      </c>
      <c r="C47" s="419">
        <v>0</v>
      </c>
    </row>
    <row r="48" spans="1:3" ht="11.25" customHeight="1" x14ac:dyDescent="0.25">
      <c r="A48" s="44" t="s">
        <v>201</v>
      </c>
      <c r="B48" s="419">
        <v>0</v>
      </c>
      <c r="C48" s="419">
        <v>0</v>
      </c>
    </row>
    <row r="49" spans="1:3" ht="11.25" customHeight="1" x14ac:dyDescent="0.25">
      <c r="A49" s="45"/>
      <c r="B49" s="419"/>
      <c r="C49" s="419"/>
    </row>
    <row r="50" spans="1:3" ht="11.25" customHeight="1" x14ac:dyDescent="0.25">
      <c r="A50" s="43" t="s">
        <v>202</v>
      </c>
      <c r="B50" s="418">
        <f>SUM(B51:B55)</f>
        <v>123933261.41</v>
      </c>
      <c r="C50" s="418">
        <f>SUM(C51:C55)</f>
        <v>97558298.469999999</v>
      </c>
    </row>
    <row r="51" spans="1:3" ht="11.25" customHeight="1" x14ac:dyDescent="0.25">
      <c r="A51" s="44" t="s">
        <v>203</v>
      </c>
      <c r="B51" s="419">
        <v>123933261.41</v>
      </c>
      <c r="C51" s="419">
        <v>0</v>
      </c>
    </row>
    <row r="52" spans="1:3" ht="11.25" customHeight="1" x14ac:dyDescent="0.25">
      <c r="A52" s="44" t="s">
        <v>204</v>
      </c>
      <c r="B52" s="419">
        <v>0</v>
      </c>
      <c r="C52" s="419">
        <v>97558298.469999999</v>
      </c>
    </row>
    <row r="53" spans="1:3" ht="11.25" customHeight="1" x14ac:dyDescent="0.25">
      <c r="A53" s="44" t="s">
        <v>205</v>
      </c>
      <c r="B53" s="419">
        <v>0</v>
      </c>
      <c r="C53" s="419">
        <v>0</v>
      </c>
    </row>
    <row r="54" spans="1:3" ht="11.25" customHeight="1" x14ac:dyDescent="0.25">
      <c r="A54" s="44" t="s">
        <v>206</v>
      </c>
      <c r="B54" s="419">
        <v>0</v>
      </c>
      <c r="C54" s="419">
        <v>0</v>
      </c>
    </row>
    <row r="55" spans="1:3" ht="11.25" customHeight="1" x14ac:dyDescent="0.25">
      <c r="A55" s="44" t="s">
        <v>207</v>
      </c>
      <c r="B55" s="419">
        <v>0</v>
      </c>
      <c r="C55" s="419">
        <v>0</v>
      </c>
    </row>
    <row r="56" spans="1:3" ht="11.25" customHeight="1" x14ac:dyDescent="0.25">
      <c r="A56" s="45"/>
      <c r="B56" s="419"/>
      <c r="C56" s="419"/>
    </row>
    <row r="57" spans="1:3" ht="11.25" customHeight="1" x14ac:dyDescent="0.25">
      <c r="A57" s="43" t="s">
        <v>208</v>
      </c>
      <c r="B57" s="418">
        <f>SUM(B58:B59)</f>
        <v>0</v>
      </c>
      <c r="C57" s="418">
        <f>SUM(C58:C59)</f>
        <v>0</v>
      </c>
    </row>
    <row r="58" spans="1:3" ht="11.25" customHeight="1" x14ac:dyDescent="0.25">
      <c r="A58" s="44" t="s">
        <v>209</v>
      </c>
      <c r="B58" s="419">
        <v>0</v>
      </c>
      <c r="C58" s="419">
        <v>0</v>
      </c>
    </row>
    <row r="59" spans="1:3" ht="11.25" customHeight="1" x14ac:dyDescent="0.25">
      <c r="A59" s="44" t="s">
        <v>210</v>
      </c>
      <c r="B59" s="419">
        <v>0</v>
      </c>
      <c r="C59" s="419">
        <v>0</v>
      </c>
    </row>
    <row r="60" spans="1:3" ht="11.25" customHeight="1" x14ac:dyDescent="0.25">
      <c r="A60" s="46"/>
      <c r="B60" s="419"/>
      <c r="C60" s="419"/>
    </row>
    <row r="62" spans="1:3" ht="27" customHeight="1" x14ac:dyDescent="0.25">
      <c r="A62" s="481" t="s">
        <v>155</v>
      </c>
      <c r="B62" s="482"/>
      <c r="C62" s="482"/>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activeCell="A13" sqref="A13"/>
    </sheetView>
  </sheetViews>
  <sheetFormatPr baseColWidth="10" defaultColWidth="9.42578125" defaultRowHeight="11.25" x14ac:dyDescent="0.2"/>
  <cols>
    <col min="1" max="1" width="70.5703125" style="47" customWidth="1"/>
    <col min="2" max="3" width="20.140625" style="47" customWidth="1"/>
    <col min="4" max="16384" width="9.42578125" style="47"/>
  </cols>
  <sheetData>
    <row r="1" spans="1:22" ht="45" customHeight="1" x14ac:dyDescent="0.2">
      <c r="A1" s="475" t="s">
        <v>670</v>
      </c>
      <c r="B1" s="476"/>
      <c r="C1" s="477"/>
    </row>
    <row r="2" spans="1:22" ht="15" customHeight="1" x14ac:dyDescent="0.2">
      <c r="A2" s="48" t="s">
        <v>100</v>
      </c>
      <c r="B2" s="30">
        <v>2025</v>
      </c>
      <c r="C2" s="30">
        <v>2024</v>
      </c>
      <c r="V2" s="47" t="s">
        <v>101</v>
      </c>
    </row>
    <row r="3" spans="1:22" ht="11.25" customHeight="1" x14ac:dyDescent="0.2">
      <c r="A3" s="34" t="s">
        <v>220</v>
      </c>
      <c r="B3" s="26"/>
      <c r="C3" s="26"/>
    </row>
    <row r="4" spans="1:22" ht="11.25" customHeight="1" x14ac:dyDescent="0.2">
      <c r="A4" s="43" t="s">
        <v>218</v>
      </c>
      <c r="B4" s="412">
        <f>SUM(B5:B14)</f>
        <v>329543631.98000002</v>
      </c>
      <c r="C4" s="412">
        <f>SUM(C5:C14)</f>
        <v>350859639.25</v>
      </c>
      <c r="D4" s="49" t="s">
        <v>221</v>
      </c>
    </row>
    <row r="5" spans="1:22" ht="11.25" customHeight="1" x14ac:dyDescent="0.2">
      <c r="A5" s="44" t="s">
        <v>104</v>
      </c>
      <c r="B5" s="413">
        <v>29825349.260000002</v>
      </c>
      <c r="C5" s="413">
        <v>28450757.390000001</v>
      </c>
      <c r="D5" s="50">
        <v>100000</v>
      </c>
    </row>
    <row r="6" spans="1:22" ht="11.25" customHeight="1" x14ac:dyDescent="0.2">
      <c r="A6" s="44" t="s">
        <v>105</v>
      </c>
      <c r="B6" s="413">
        <v>0</v>
      </c>
      <c r="C6" s="413">
        <v>0</v>
      </c>
      <c r="D6" s="50">
        <v>200000</v>
      </c>
    </row>
    <row r="7" spans="1:22" ht="11.25" customHeight="1" x14ac:dyDescent="0.2">
      <c r="A7" s="44" t="s">
        <v>106</v>
      </c>
      <c r="B7" s="413">
        <v>1554909.72</v>
      </c>
      <c r="C7" s="413">
        <v>627289.41</v>
      </c>
      <c r="D7" s="50">
        <v>300000</v>
      </c>
    </row>
    <row r="8" spans="1:22" ht="11.25" customHeight="1" x14ac:dyDescent="0.2">
      <c r="A8" s="44" t="s">
        <v>107</v>
      </c>
      <c r="B8" s="413">
        <v>25748524.309999999</v>
      </c>
      <c r="C8" s="413">
        <v>23819897.09</v>
      </c>
      <c r="D8" s="50">
        <v>400000</v>
      </c>
    </row>
    <row r="9" spans="1:22" ht="11.25" customHeight="1" x14ac:dyDescent="0.2">
      <c r="A9" s="44" t="s">
        <v>108</v>
      </c>
      <c r="B9" s="413">
        <v>4137126.26</v>
      </c>
      <c r="C9" s="413">
        <v>6399683.6399999997</v>
      </c>
      <c r="D9" s="50">
        <v>500000</v>
      </c>
    </row>
    <row r="10" spans="1:22" ht="11.25" customHeight="1" x14ac:dyDescent="0.2">
      <c r="A10" s="44" t="s">
        <v>109</v>
      </c>
      <c r="B10" s="413">
        <v>3871214.95</v>
      </c>
      <c r="C10" s="413">
        <v>2428592.17</v>
      </c>
      <c r="D10" s="50">
        <v>600000</v>
      </c>
    </row>
    <row r="11" spans="1:22" ht="11.25" customHeight="1" x14ac:dyDescent="0.2">
      <c r="A11" s="44" t="s">
        <v>110</v>
      </c>
      <c r="B11" s="413">
        <v>0</v>
      </c>
      <c r="C11" s="413">
        <v>0</v>
      </c>
      <c r="D11" s="50">
        <v>700000</v>
      </c>
    </row>
    <row r="12" spans="1:22" ht="22.5" x14ac:dyDescent="0.2">
      <c r="A12" s="44" t="s">
        <v>112</v>
      </c>
      <c r="B12" s="413">
        <v>242473458.74000001</v>
      </c>
      <c r="C12" s="413">
        <v>234084569.53</v>
      </c>
      <c r="D12" s="50">
        <v>800000</v>
      </c>
    </row>
    <row r="13" spans="1:22" ht="11.25" customHeight="1" x14ac:dyDescent="0.2">
      <c r="A13" s="44" t="s">
        <v>113</v>
      </c>
      <c r="B13" s="413">
        <v>21933048.739999998</v>
      </c>
      <c r="C13" s="413">
        <v>55048850.020000003</v>
      </c>
      <c r="D13" s="50">
        <v>900000</v>
      </c>
    </row>
    <row r="14" spans="1:22" ht="11.25" customHeight="1" x14ac:dyDescent="0.2">
      <c r="A14" s="44" t="s">
        <v>222</v>
      </c>
      <c r="B14" s="413">
        <v>0</v>
      </c>
      <c r="C14" s="413">
        <v>0</v>
      </c>
      <c r="D14" s="49" t="s">
        <v>223</v>
      </c>
    </row>
    <row r="15" spans="1:22" ht="11.25" customHeight="1" x14ac:dyDescent="0.2">
      <c r="A15" s="45"/>
      <c r="B15" s="414"/>
      <c r="C15" s="414"/>
      <c r="D15" s="49" t="s">
        <v>221</v>
      </c>
    </row>
    <row r="16" spans="1:22" ht="11.25" customHeight="1" x14ac:dyDescent="0.2">
      <c r="A16" s="43" t="s">
        <v>219</v>
      </c>
      <c r="B16" s="412">
        <f>SUM(B17:B32)</f>
        <v>237837692.22</v>
      </c>
      <c r="C16" s="412">
        <f>SUM(C17:C32)</f>
        <v>259325377.53</v>
      </c>
      <c r="D16" s="49" t="s">
        <v>221</v>
      </c>
    </row>
    <row r="17" spans="1:4" ht="11.25" customHeight="1" x14ac:dyDescent="0.2">
      <c r="A17" s="44" t="s">
        <v>123</v>
      </c>
      <c r="B17" s="413">
        <v>118246890.72</v>
      </c>
      <c r="C17" s="413">
        <v>124789036.97</v>
      </c>
      <c r="D17" s="50">
        <v>1000</v>
      </c>
    </row>
    <row r="18" spans="1:4" ht="11.25" customHeight="1" x14ac:dyDescent="0.2">
      <c r="A18" s="44" t="s">
        <v>124</v>
      </c>
      <c r="B18" s="413">
        <v>23917911.030000001</v>
      </c>
      <c r="C18" s="413">
        <v>23877315.050000001</v>
      </c>
      <c r="D18" s="50">
        <v>2000</v>
      </c>
    </row>
    <row r="19" spans="1:4" ht="11.25" customHeight="1" x14ac:dyDescent="0.2">
      <c r="A19" s="44" t="s">
        <v>125</v>
      </c>
      <c r="B19" s="413">
        <v>54092804.509999998</v>
      </c>
      <c r="C19" s="413">
        <v>43796763.600000001</v>
      </c>
      <c r="D19" s="50">
        <v>3000</v>
      </c>
    </row>
    <row r="20" spans="1:4" ht="11.25" customHeight="1" x14ac:dyDescent="0.2">
      <c r="A20" s="44" t="s">
        <v>127</v>
      </c>
      <c r="B20" s="413">
        <v>21437576.190000001</v>
      </c>
      <c r="C20" s="413">
        <v>19986659.719999999</v>
      </c>
      <c r="D20" s="50">
        <v>4100</v>
      </c>
    </row>
    <row r="21" spans="1:4" ht="11.25" customHeight="1" x14ac:dyDescent="0.2">
      <c r="A21" s="44" t="s">
        <v>224</v>
      </c>
      <c r="B21" s="413">
        <v>0</v>
      </c>
      <c r="C21" s="413">
        <v>0</v>
      </c>
      <c r="D21" s="50">
        <v>4200</v>
      </c>
    </row>
    <row r="22" spans="1:4" ht="11.25" customHeight="1" x14ac:dyDescent="0.2">
      <c r="A22" s="44" t="s">
        <v>129</v>
      </c>
      <c r="B22" s="413">
        <v>0</v>
      </c>
      <c r="C22" s="413">
        <v>863266.84</v>
      </c>
      <c r="D22" s="50">
        <v>4300</v>
      </c>
    </row>
    <row r="23" spans="1:4" ht="11.25" customHeight="1" x14ac:dyDescent="0.2">
      <c r="A23" s="44" t="s">
        <v>130</v>
      </c>
      <c r="B23" s="413">
        <v>13946750.970000001</v>
      </c>
      <c r="C23" s="413">
        <v>37059148.259999998</v>
      </c>
      <c r="D23" s="50">
        <v>4400</v>
      </c>
    </row>
    <row r="24" spans="1:4" ht="11.25" customHeight="1" x14ac:dyDescent="0.2">
      <c r="A24" s="44" t="s">
        <v>131</v>
      </c>
      <c r="B24" s="413">
        <v>5960229.7999999998</v>
      </c>
      <c r="C24" s="413">
        <v>4764713.13</v>
      </c>
      <c r="D24" s="50">
        <v>4500</v>
      </c>
    </row>
    <row r="25" spans="1:4" ht="11.25" customHeight="1" x14ac:dyDescent="0.2">
      <c r="A25" s="44" t="s">
        <v>132</v>
      </c>
      <c r="B25" s="413">
        <v>0</v>
      </c>
      <c r="C25" s="413">
        <v>0</v>
      </c>
      <c r="D25" s="50">
        <v>4600</v>
      </c>
    </row>
    <row r="26" spans="1:4" ht="11.25" customHeight="1" x14ac:dyDescent="0.2">
      <c r="A26" s="44" t="s">
        <v>133</v>
      </c>
      <c r="B26" s="413">
        <v>0</v>
      </c>
      <c r="C26" s="413">
        <v>0</v>
      </c>
      <c r="D26" s="50">
        <v>4700</v>
      </c>
    </row>
    <row r="27" spans="1:4" ht="11.25" customHeight="1" x14ac:dyDescent="0.2">
      <c r="A27" s="44" t="s">
        <v>134</v>
      </c>
      <c r="B27" s="413">
        <v>0</v>
      </c>
      <c r="C27" s="413">
        <v>0</v>
      </c>
      <c r="D27" s="50">
        <v>4800</v>
      </c>
    </row>
    <row r="28" spans="1:4" ht="11.25" customHeight="1" x14ac:dyDescent="0.2">
      <c r="A28" s="44" t="s">
        <v>135</v>
      </c>
      <c r="B28" s="413">
        <v>0</v>
      </c>
      <c r="C28" s="413">
        <v>0</v>
      </c>
      <c r="D28" s="50">
        <v>4900</v>
      </c>
    </row>
    <row r="29" spans="1:4" ht="11.25" customHeight="1" x14ac:dyDescent="0.2">
      <c r="A29" s="44" t="s">
        <v>137</v>
      </c>
      <c r="B29" s="413">
        <v>0</v>
      </c>
      <c r="C29" s="413">
        <v>0</v>
      </c>
      <c r="D29" s="50">
        <v>8100</v>
      </c>
    </row>
    <row r="30" spans="1:4" ht="11.25" customHeight="1" x14ac:dyDescent="0.2">
      <c r="A30" s="44" t="s">
        <v>138</v>
      </c>
      <c r="B30" s="413">
        <v>0</v>
      </c>
      <c r="C30" s="413">
        <v>0</v>
      </c>
      <c r="D30" s="50">
        <v>8300</v>
      </c>
    </row>
    <row r="31" spans="1:4" ht="11.25" customHeight="1" x14ac:dyDescent="0.2">
      <c r="A31" s="44" t="s">
        <v>139</v>
      </c>
      <c r="B31" s="413">
        <v>235529</v>
      </c>
      <c r="C31" s="413">
        <v>4188473.96</v>
      </c>
      <c r="D31" s="50">
        <v>8500</v>
      </c>
    </row>
    <row r="32" spans="1:4" ht="11.25" customHeight="1" x14ac:dyDescent="0.2">
      <c r="A32" s="44" t="s">
        <v>225</v>
      </c>
      <c r="B32" s="413">
        <v>0</v>
      </c>
      <c r="C32" s="413">
        <v>0</v>
      </c>
      <c r="D32" s="49" t="s">
        <v>221</v>
      </c>
    </row>
    <row r="33" spans="1:4" ht="11.25" customHeight="1" x14ac:dyDescent="0.2">
      <c r="A33" s="34" t="s">
        <v>226</v>
      </c>
      <c r="B33" s="412">
        <f>B4-B16</f>
        <v>91705939.76000002</v>
      </c>
      <c r="C33" s="412">
        <f>C4-C16</f>
        <v>91534261.719999999</v>
      </c>
      <c r="D33" s="49" t="s">
        <v>221</v>
      </c>
    </row>
    <row r="34" spans="1:4" ht="11.25" customHeight="1" x14ac:dyDescent="0.2">
      <c r="A34" s="37"/>
      <c r="B34" s="414"/>
      <c r="C34" s="414"/>
      <c r="D34" s="49" t="s">
        <v>221</v>
      </c>
    </row>
    <row r="35" spans="1:4" ht="11.25" customHeight="1" x14ac:dyDescent="0.2">
      <c r="A35" s="34" t="s">
        <v>227</v>
      </c>
      <c r="B35" s="414"/>
      <c r="C35" s="414"/>
      <c r="D35" s="49" t="s">
        <v>221</v>
      </c>
    </row>
    <row r="36" spans="1:4" ht="11.25" customHeight="1" x14ac:dyDescent="0.2">
      <c r="A36" s="43" t="s">
        <v>218</v>
      </c>
      <c r="B36" s="412">
        <f>SUM(B37:B39)</f>
        <v>0</v>
      </c>
      <c r="C36" s="412">
        <f>SUM(C37:C39)</f>
        <v>0</v>
      </c>
      <c r="D36" s="49" t="s">
        <v>221</v>
      </c>
    </row>
    <row r="37" spans="1:4" ht="11.25" customHeight="1" x14ac:dyDescent="0.2">
      <c r="A37" s="44" t="s">
        <v>182</v>
      </c>
      <c r="B37" s="413">
        <v>0</v>
      </c>
      <c r="C37" s="413">
        <v>0</v>
      </c>
      <c r="D37" s="49">
        <v>620001</v>
      </c>
    </row>
    <row r="38" spans="1:4" ht="11.25" customHeight="1" x14ac:dyDescent="0.2">
      <c r="A38" s="44" t="s">
        <v>184</v>
      </c>
      <c r="B38" s="413">
        <v>0</v>
      </c>
      <c r="C38" s="413">
        <v>0</v>
      </c>
      <c r="D38" s="49">
        <v>621001</v>
      </c>
    </row>
    <row r="39" spans="1:4" ht="11.25" customHeight="1" x14ac:dyDescent="0.2">
      <c r="A39" s="44" t="s">
        <v>228</v>
      </c>
      <c r="B39" s="413">
        <v>0</v>
      </c>
      <c r="C39" s="413">
        <v>0</v>
      </c>
      <c r="D39" s="49" t="s">
        <v>221</v>
      </c>
    </row>
    <row r="40" spans="1:4" ht="11.25" customHeight="1" x14ac:dyDescent="0.2">
      <c r="A40" s="45"/>
      <c r="B40" s="414"/>
      <c r="C40" s="414"/>
      <c r="D40" s="49" t="s">
        <v>221</v>
      </c>
    </row>
    <row r="41" spans="1:4" ht="11.25" customHeight="1" x14ac:dyDescent="0.2">
      <c r="A41" s="43" t="s">
        <v>219</v>
      </c>
      <c r="B41" s="412">
        <f>SUM(B42:B44)</f>
        <v>53726749.210000001</v>
      </c>
      <c r="C41" s="412">
        <f>SUM(C42:C44)</f>
        <v>178273379.18000001</v>
      </c>
      <c r="D41" s="49" t="s">
        <v>221</v>
      </c>
    </row>
    <row r="42" spans="1:4" ht="11.25" customHeight="1" x14ac:dyDescent="0.2">
      <c r="A42" s="44" t="s">
        <v>182</v>
      </c>
      <c r="B42" s="413">
        <v>43834441.810000002</v>
      </c>
      <c r="C42" s="413">
        <v>173709562.06</v>
      </c>
      <c r="D42" s="49">
        <v>6000</v>
      </c>
    </row>
    <row r="43" spans="1:4" ht="11.25" customHeight="1" x14ac:dyDescent="0.2">
      <c r="A43" s="44" t="s">
        <v>184</v>
      </c>
      <c r="B43" s="413">
        <v>9892307.4000000004</v>
      </c>
      <c r="C43" s="413">
        <v>4563817.12</v>
      </c>
      <c r="D43" s="49">
        <v>5000</v>
      </c>
    </row>
    <row r="44" spans="1:4" ht="11.25" customHeight="1" x14ac:dyDescent="0.2">
      <c r="A44" s="44" t="s">
        <v>229</v>
      </c>
      <c r="B44" s="413">
        <v>0</v>
      </c>
      <c r="C44" s="413">
        <v>0</v>
      </c>
      <c r="D44" s="49">
        <v>7000</v>
      </c>
    </row>
    <row r="45" spans="1:4" ht="11.25" customHeight="1" x14ac:dyDescent="0.2">
      <c r="A45" s="34" t="s">
        <v>230</v>
      </c>
      <c r="B45" s="412">
        <f>B36-B41</f>
        <v>-53726749.210000001</v>
      </c>
      <c r="C45" s="412">
        <f>C36-C41</f>
        <v>-178273379.18000001</v>
      </c>
      <c r="D45" s="49" t="s">
        <v>221</v>
      </c>
    </row>
    <row r="46" spans="1:4" ht="11.25" customHeight="1" x14ac:dyDescent="0.2">
      <c r="A46" s="37"/>
      <c r="B46" s="414"/>
      <c r="C46" s="414"/>
      <c r="D46" s="49" t="s">
        <v>221</v>
      </c>
    </row>
    <row r="47" spans="1:4" ht="11.25" customHeight="1" x14ac:dyDescent="0.2">
      <c r="A47" s="34" t="s">
        <v>231</v>
      </c>
      <c r="B47" s="414"/>
      <c r="C47" s="414"/>
      <c r="D47" s="49" t="s">
        <v>221</v>
      </c>
    </row>
    <row r="48" spans="1:4" ht="11.25" customHeight="1" x14ac:dyDescent="0.2">
      <c r="A48" s="43" t="s">
        <v>218</v>
      </c>
      <c r="B48" s="412">
        <f>SUM(B49+B52)</f>
        <v>0</v>
      </c>
      <c r="C48" s="412">
        <f>SUM(C49+C52)</f>
        <v>33541119.969999999</v>
      </c>
      <c r="D48" s="49" t="s">
        <v>221</v>
      </c>
    </row>
    <row r="49" spans="1:4" ht="11.25" customHeight="1" x14ac:dyDescent="0.2">
      <c r="A49" s="44" t="s">
        <v>232</v>
      </c>
      <c r="B49" s="413">
        <f>B50+B51</f>
        <v>0</v>
      </c>
      <c r="C49" s="413">
        <f>C50+C51</f>
        <v>0</v>
      </c>
      <c r="D49" s="49" t="s">
        <v>221</v>
      </c>
    </row>
    <row r="50" spans="1:4" ht="11.25" customHeight="1" x14ac:dyDescent="0.2">
      <c r="A50" s="44" t="s">
        <v>233</v>
      </c>
      <c r="B50" s="413">
        <v>0</v>
      </c>
      <c r="C50" s="413">
        <v>0</v>
      </c>
      <c r="D50" s="51" t="s">
        <v>234</v>
      </c>
    </row>
    <row r="51" spans="1:4" ht="11.25" customHeight="1" x14ac:dyDescent="0.2">
      <c r="A51" s="44" t="s">
        <v>235</v>
      </c>
      <c r="B51" s="413">
        <v>0</v>
      </c>
      <c r="C51" s="413">
        <v>0</v>
      </c>
      <c r="D51" s="51" t="s">
        <v>237</v>
      </c>
    </row>
    <row r="52" spans="1:4" ht="11.25" customHeight="1" x14ac:dyDescent="0.2">
      <c r="A52" s="44" t="s">
        <v>236</v>
      </c>
      <c r="B52" s="413">
        <v>0</v>
      </c>
      <c r="C52" s="413">
        <v>33541119.969999999</v>
      </c>
      <c r="D52" s="51"/>
    </row>
    <row r="53" spans="1:4" ht="11.25" customHeight="1" x14ac:dyDescent="0.2">
      <c r="A53" s="45"/>
      <c r="B53" s="414"/>
      <c r="C53" s="414"/>
      <c r="D53" s="49" t="s">
        <v>221</v>
      </c>
    </row>
    <row r="54" spans="1:4" ht="11.25" customHeight="1" x14ac:dyDescent="0.2">
      <c r="A54" s="43" t="s">
        <v>219</v>
      </c>
      <c r="B54" s="412">
        <f>SUM(B55+B58)</f>
        <v>16853576.690000001</v>
      </c>
      <c r="C54" s="412">
        <f>SUM(C55+C58)</f>
        <v>0</v>
      </c>
      <c r="D54" s="49" t="s">
        <v>221</v>
      </c>
    </row>
    <row r="55" spans="1:4" ht="11.25" customHeight="1" x14ac:dyDescent="0.2">
      <c r="A55" s="44" t="s">
        <v>238</v>
      </c>
      <c r="B55" s="413">
        <f>SUM(B56+B57)</f>
        <v>0</v>
      </c>
      <c r="C55" s="413">
        <f>SUM(C56+C57)</f>
        <v>0</v>
      </c>
      <c r="D55" s="49" t="s">
        <v>221</v>
      </c>
    </row>
    <row r="56" spans="1:4" ht="11.25" customHeight="1" x14ac:dyDescent="0.2">
      <c r="A56" s="44" t="s">
        <v>233</v>
      </c>
      <c r="B56" s="413">
        <v>0</v>
      </c>
      <c r="C56" s="413">
        <v>0</v>
      </c>
      <c r="D56" s="49" t="s">
        <v>239</v>
      </c>
    </row>
    <row r="57" spans="1:4" ht="11.25" customHeight="1" x14ac:dyDescent="0.2">
      <c r="A57" s="44" t="s">
        <v>235</v>
      </c>
      <c r="B57" s="413">
        <v>0</v>
      </c>
      <c r="C57" s="413">
        <v>0</v>
      </c>
      <c r="D57" s="49" t="s">
        <v>240</v>
      </c>
    </row>
    <row r="58" spans="1:4" ht="11.25" customHeight="1" x14ac:dyDescent="0.2">
      <c r="A58" s="44" t="s">
        <v>241</v>
      </c>
      <c r="B58" s="413">
        <v>16853576.690000001</v>
      </c>
      <c r="C58" s="413">
        <v>0</v>
      </c>
      <c r="D58" s="49" t="s">
        <v>221</v>
      </c>
    </row>
    <row r="59" spans="1:4" ht="11.25" customHeight="1" x14ac:dyDescent="0.2">
      <c r="A59" s="34" t="s">
        <v>242</v>
      </c>
      <c r="B59" s="412">
        <f>B48-B54</f>
        <v>-16853576.690000001</v>
      </c>
      <c r="C59" s="412">
        <f>C48-C54</f>
        <v>33541119.969999999</v>
      </c>
      <c r="D59" s="49" t="s">
        <v>221</v>
      </c>
    </row>
    <row r="60" spans="1:4" ht="11.25" customHeight="1" x14ac:dyDescent="0.2">
      <c r="A60" s="37"/>
      <c r="B60" s="414"/>
      <c r="C60" s="414"/>
      <c r="D60" s="49" t="s">
        <v>221</v>
      </c>
    </row>
    <row r="61" spans="1:4" ht="11.25" customHeight="1" x14ac:dyDescent="0.2">
      <c r="A61" s="34" t="s">
        <v>243</v>
      </c>
      <c r="B61" s="412">
        <f>B59+B45+B33</f>
        <v>21125613.860000014</v>
      </c>
      <c r="C61" s="412">
        <f>C59+C45+C33</f>
        <v>-53197997.49000001</v>
      </c>
      <c r="D61" s="49" t="s">
        <v>221</v>
      </c>
    </row>
    <row r="62" spans="1:4" ht="11.25" customHeight="1" x14ac:dyDescent="0.2">
      <c r="A62" s="37"/>
      <c r="B62" s="414"/>
      <c r="C62" s="414"/>
      <c r="D62" s="49" t="s">
        <v>221</v>
      </c>
    </row>
    <row r="63" spans="1:4" ht="11.25" customHeight="1" x14ac:dyDescent="0.2">
      <c r="A63" s="34" t="s">
        <v>244</v>
      </c>
      <c r="B63" s="412">
        <v>42318099.079999998</v>
      </c>
      <c r="C63" s="412">
        <v>95516096.569999993</v>
      </c>
      <c r="D63" s="49" t="s">
        <v>221</v>
      </c>
    </row>
    <row r="64" spans="1:4" ht="11.25" customHeight="1" x14ac:dyDescent="0.2">
      <c r="A64" s="37"/>
      <c r="B64" s="414"/>
      <c r="C64" s="414"/>
      <c r="D64" s="49" t="s">
        <v>221</v>
      </c>
    </row>
    <row r="65" spans="1:4" ht="11.25" customHeight="1" x14ac:dyDescent="0.2">
      <c r="A65" s="34" t="s">
        <v>245</v>
      </c>
      <c r="B65" s="412">
        <v>63443712.939999998</v>
      </c>
      <c r="C65" s="412">
        <v>42318099.079999998</v>
      </c>
      <c r="D65" s="49" t="s">
        <v>221</v>
      </c>
    </row>
    <row r="66" spans="1:4" ht="11.25" customHeight="1" x14ac:dyDescent="0.2">
      <c r="A66" s="46"/>
      <c r="B66" s="416"/>
      <c r="C66" s="417"/>
    </row>
    <row r="68" spans="1:4" ht="27.75" customHeight="1" x14ac:dyDescent="0.2">
      <c r="A68" s="481" t="s">
        <v>155</v>
      </c>
      <c r="B68" s="483"/>
      <c r="C68" s="483"/>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activeCell="B17" sqref="B17"/>
    </sheetView>
  </sheetViews>
  <sheetFormatPr baseColWidth="10" defaultColWidth="9.42578125" defaultRowHeight="11.25" x14ac:dyDescent="0.2"/>
  <cols>
    <col min="1" max="1" width="51.140625" style="53" customWidth="1"/>
    <col min="2" max="6" width="16.140625" style="53" customWidth="1"/>
    <col min="7" max="16384" width="9.42578125" style="53"/>
  </cols>
  <sheetData>
    <row r="1" spans="1:6" ht="45" customHeight="1" x14ac:dyDescent="0.2">
      <c r="A1" s="475" t="s">
        <v>671</v>
      </c>
      <c r="B1" s="476"/>
      <c r="C1" s="476"/>
      <c r="D1" s="476"/>
      <c r="E1" s="476"/>
      <c r="F1" s="477"/>
    </row>
    <row r="2" spans="1:6" ht="22.5" x14ac:dyDescent="0.2">
      <c r="A2" s="30" t="s">
        <v>100</v>
      </c>
      <c r="B2" s="54" t="s">
        <v>246</v>
      </c>
      <c r="C2" s="54" t="s">
        <v>247</v>
      </c>
      <c r="D2" s="54" t="s">
        <v>248</v>
      </c>
      <c r="E2" s="54" t="s">
        <v>249</v>
      </c>
      <c r="F2" s="54" t="s">
        <v>250</v>
      </c>
    </row>
    <row r="3" spans="1:6" x14ac:dyDescent="0.2">
      <c r="A3" s="55" t="s">
        <v>156</v>
      </c>
      <c r="B3" s="412">
        <f>B4+B12</f>
        <v>200265747.56999999</v>
      </c>
      <c r="C3" s="412">
        <f t="shared" ref="C3:F3" si="0">C4+C12</f>
        <v>1451719845.1999998</v>
      </c>
      <c r="D3" s="412">
        <f t="shared" si="0"/>
        <v>1419366130.45</v>
      </c>
      <c r="E3" s="412">
        <f t="shared" si="0"/>
        <v>232619462.32000017</v>
      </c>
      <c r="F3" s="412">
        <f t="shared" si="0"/>
        <v>32353714.750000123</v>
      </c>
    </row>
    <row r="4" spans="1:6" x14ac:dyDescent="0.2">
      <c r="A4" s="56" t="s">
        <v>158</v>
      </c>
      <c r="B4" s="412">
        <f>SUM(B5:B11)</f>
        <v>48713711.729999997</v>
      </c>
      <c r="C4" s="412">
        <f>SUM(C5:C11)</f>
        <v>1256028692.05</v>
      </c>
      <c r="D4" s="412">
        <f>SUM(D5:D11)</f>
        <v>1227249511.53</v>
      </c>
      <c r="E4" s="412">
        <f>SUM(E5:E11)</f>
        <v>77492892.250000119</v>
      </c>
      <c r="F4" s="412">
        <f>SUM(F5:F11)</f>
        <v>28779180.520000111</v>
      </c>
    </row>
    <row r="5" spans="1:6" x14ac:dyDescent="0.2">
      <c r="A5" s="57" t="s">
        <v>160</v>
      </c>
      <c r="B5" s="413">
        <v>42318099.079999998</v>
      </c>
      <c r="C5" s="413">
        <v>864177785.02999997</v>
      </c>
      <c r="D5" s="413">
        <v>843052171.16999996</v>
      </c>
      <c r="E5" s="413">
        <f>B5+C5-D5</f>
        <v>63443712.940000057</v>
      </c>
      <c r="F5" s="413">
        <f t="shared" ref="F5:F11" si="1">E5-B5</f>
        <v>21125613.860000059</v>
      </c>
    </row>
    <row r="6" spans="1:6" x14ac:dyDescent="0.2">
      <c r="A6" s="57" t="s">
        <v>162</v>
      </c>
      <c r="B6" s="413">
        <v>616301.85</v>
      </c>
      <c r="C6" s="413">
        <v>353490887.23000002</v>
      </c>
      <c r="D6" s="413">
        <v>352975823.38999999</v>
      </c>
      <c r="E6" s="413">
        <f t="shared" ref="E6:E11" si="2">B6+C6-D6</f>
        <v>1131365.6900000572</v>
      </c>
      <c r="F6" s="413">
        <f t="shared" si="1"/>
        <v>515063.84000005724</v>
      </c>
    </row>
    <row r="7" spans="1:6" x14ac:dyDescent="0.2">
      <c r="A7" s="57" t="s">
        <v>164</v>
      </c>
      <c r="B7" s="413">
        <v>5779310.7999999998</v>
      </c>
      <c r="C7" s="413">
        <v>38360019.789999999</v>
      </c>
      <c r="D7" s="413">
        <v>31221516.969999999</v>
      </c>
      <c r="E7" s="413">
        <f t="shared" si="2"/>
        <v>12917813.619999997</v>
      </c>
      <c r="F7" s="413">
        <f t="shared" si="1"/>
        <v>7138502.8199999975</v>
      </c>
    </row>
    <row r="8" spans="1:6" x14ac:dyDescent="0.2">
      <c r="A8" s="57" t="s">
        <v>166</v>
      </c>
      <c r="B8" s="413">
        <v>0</v>
      </c>
      <c r="C8" s="413">
        <v>0</v>
      </c>
      <c r="D8" s="413">
        <v>0</v>
      </c>
      <c r="E8" s="413">
        <f t="shared" si="2"/>
        <v>0</v>
      </c>
      <c r="F8" s="413">
        <f t="shared" si="1"/>
        <v>0</v>
      </c>
    </row>
    <row r="9" spans="1:6" x14ac:dyDescent="0.2">
      <c r="A9" s="57" t="s">
        <v>168</v>
      </c>
      <c r="B9" s="413">
        <v>0</v>
      </c>
      <c r="C9" s="413">
        <v>0</v>
      </c>
      <c r="D9" s="413">
        <v>0</v>
      </c>
      <c r="E9" s="413">
        <f t="shared" si="2"/>
        <v>0</v>
      </c>
      <c r="F9" s="413">
        <f t="shared" si="1"/>
        <v>0</v>
      </c>
    </row>
    <row r="10" spans="1:6" x14ac:dyDescent="0.2">
      <c r="A10" s="57" t="s">
        <v>170</v>
      </c>
      <c r="B10" s="413">
        <v>0</v>
      </c>
      <c r="C10" s="413">
        <v>0</v>
      </c>
      <c r="D10" s="413">
        <v>0</v>
      </c>
      <c r="E10" s="413">
        <f t="shared" si="2"/>
        <v>0</v>
      </c>
      <c r="F10" s="413">
        <f t="shared" si="1"/>
        <v>0</v>
      </c>
    </row>
    <row r="11" spans="1:6" x14ac:dyDescent="0.2">
      <c r="A11" s="57" t="s">
        <v>172</v>
      </c>
      <c r="B11" s="413">
        <v>0</v>
      </c>
      <c r="C11" s="413">
        <v>0</v>
      </c>
      <c r="D11" s="413">
        <v>0</v>
      </c>
      <c r="E11" s="413">
        <f t="shared" si="2"/>
        <v>0</v>
      </c>
      <c r="F11" s="413">
        <f t="shared" si="1"/>
        <v>0</v>
      </c>
    </row>
    <row r="12" spans="1:6" x14ac:dyDescent="0.2">
      <c r="A12" s="56" t="s">
        <v>177</v>
      </c>
      <c r="B12" s="412">
        <f>SUM(B13:B21)</f>
        <v>151552035.84</v>
      </c>
      <c r="C12" s="412">
        <f>SUM(C13:C21)</f>
        <v>195691153.14999998</v>
      </c>
      <c r="D12" s="412">
        <f>SUM(D13:D21)</f>
        <v>192116618.92000002</v>
      </c>
      <c r="E12" s="412">
        <f>SUM(E13:E21)</f>
        <v>155126570.07000005</v>
      </c>
      <c r="F12" s="412">
        <f>SUM(F13:F21)</f>
        <v>3574534.2300000116</v>
      </c>
    </row>
    <row r="13" spans="1:6" x14ac:dyDescent="0.2">
      <c r="A13" s="57" t="s">
        <v>178</v>
      </c>
      <c r="B13" s="413">
        <v>0</v>
      </c>
      <c r="C13" s="413">
        <v>0</v>
      </c>
      <c r="D13" s="413">
        <v>0</v>
      </c>
      <c r="E13" s="413">
        <f>B13+C13-D13</f>
        <v>0</v>
      </c>
      <c r="F13" s="413">
        <f t="shared" ref="F13:F21" si="3">E13-B13</f>
        <v>0</v>
      </c>
    </row>
    <row r="14" spans="1:6" x14ac:dyDescent="0.2">
      <c r="A14" s="57" t="s">
        <v>180</v>
      </c>
      <c r="B14" s="415">
        <v>0</v>
      </c>
      <c r="C14" s="415">
        <v>0</v>
      </c>
      <c r="D14" s="415">
        <v>0</v>
      </c>
      <c r="E14" s="415">
        <f t="shared" ref="E14:E21" si="4">B14+C14-D14</f>
        <v>0</v>
      </c>
      <c r="F14" s="415">
        <f t="shared" si="3"/>
        <v>0</v>
      </c>
    </row>
    <row r="15" spans="1:6" x14ac:dyDescent="0.2">
      <c r="A15" s="57" t="s">
        <v>182</v>
      </c>
      <c r="B15" s="415">
        <v>155786968.36000001</v>
      </c>
      <c r="C15" s="415">
        <v>175848038.25999999</v>
      </c>
      <c r="D15" s="415">
        <v>176509501.22</v>
      </c>
      <c r="E15" s="415">
        <f t="shared" si="4"/>
        <v>155125505.40000001</v>
      </c>
      <c r="F15" s="415">
        <f t="shared" si="3"/>
        <v>-661462.96000000834</v>
      </c>
    </row>
    <row r="16" spans="1:6" x14ac:dyDescent="0.2">
      <c r="A16" s="57" t="s">
        <v>184</v>
      </c>
      <c r="B16" s="413">
        <v>59972233.539999999</v>
      </c>
      <c r="C16" s="413">
        <v>19839216.890000001</v>
      </c>
      <c r="D16" s="413">
        <v>9948858.4900000002</v>
      </c>
      <c r="E16" s="413">
        <f t="shared" si="4"/>
        <v>69862591.940000013</v>
      </c>
      <c r="F16" s="413">
        <f t="shared" si="3"/>
        <v>9890358.4000000134</v>
      </c>
    </row>
    <row r="17" spans="1:6" x14ac:dyDescent="0.2">
      <c r="A17" s="57" t="s">
        <v>186</v>
      </c>
      <c r="B17" s="413">
        <v>5640189.46</v>
      </c>
      <c r="C17" s="413">
        <v>3898</v>
      </c>
      <c r="D17" s="413">
        <v>1949</v>
      </c>
      <c r="E17" s="413">
        <f t="shared" si="4"/>
        <v>5642138.46</v>
      </c>
      <c r="F17" s="413">
        <f t="shared" si="3"/>
        <v>1949</v>
      </c>
    </row>
    <row r="18" spans="1:6" x14ac:dyDescent="0.2">
      <c r="A18" s="57" t="s">
        <v>188</v>
      </c>
      <c r="B18" s="413">
        <v>-70592957.049999997</v>
      </c>
      <c r="C18" s="413">
        <v>0</v>
      </c>
      <c r="D18" s="413">
        <v>5656310.21</v>
      </c>
      <c r="E18" s="413">
        <f t="shared" si="4"/>
        <v>-76249267.25999999</v>
      </c>
      <c r="F18" s="413">
        <f t="shared" si="3"/>
        <v>-5656310.2099999934</v>
      </c>
    </row>
    <row r="19" spans="1:6" x14ac:dyDescent="0.2">
      <c r="A19" s="57" t="s">
        <v>190</v>
      </c>
      <c r="B19" s="413">
        <v>745601.53</v>
      </c>
      <c r="C19" s="413">
        <v>0</v>
      </c>
      <c r="D19" s="413">
        <v>0</v>
      </c>
      <c r="E19" s="413">
        <f t="shared" si="4"/>
        <v>745601.53</v>
      </c>
      <c r="F19" s="413">
        <f t="shared" si="3"/>
        <v>0</v>
      </c>
    </row>
    <row r="20" spans="1:6" x14ac:dyDescent="0.2">
      <c r="A20" s="57" t="s">
        <v>192</v>
      </c>
      <c r="B20" s="413">
        <v>0</v>
      </c>
      <c r="C20" s="413">
        <v>0</v>
      </c>
      <c r="D20" s="413">
        <v>0</v>
      </c>
      <c r="E20" s="413">
        <f t="shared" si="4"/>
        <v>0</v>
      </c>
      <c r="F20" s="413">
        <f t="shared" si="3"/>
        <v>0</v>
      </c>
    </row>
    <row r="21" spans="1:6" x14ac:dyDescent="0.2">
      <c r="A21" s="57" t="s">
        <v>193</v>
      </c>
      <c r="B21" s="413">
        <v>0</v>
      </c>
      <c r="C21" s="413">
        <v>0</v>
      </c>
      <c r="D21" s="413">
        <v>0</v>
      </c>
      <c r="E21" s="413">
        <f t="shared" si="4"/>
        <v>0</v>
      </c>
      <c r="F21" s="413">
        <f t="shared" si="3"/>
        <v>0</v>
      </c>
    </row>
    <row r="23" spans="1:6" ht="12.75"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Tesoreria</cp:lastModifiedBy>
  <dcterms:created xsi:type="dcterms:W3CDTF">2022-05-30T14:17:15Z</dcterms:created>
  <dcterms:modified xsi:type="dcterms:W3CDTF">2026-01-30T15:00:50Z</dcterms:modified>
</cp:coreProperties>
</file>