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nsolidados 2025 trans\"/>
    </mc:Choice>
  </mc:AlternateContent>
  <bookViews>
    <workbookView xWindow="0" yWindow="0" windowWidth="24000" windowHeight="8985"/>
  </bookViews>
  <sheets>
    <sheet name="Int. Paramunicipal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3" i="1"/>
  <c r="C4" i="1"/>
  <c r="D9" i="1"/>
  <c r="E9" i="1"/>
  <c r="F9" i="1"/>
  <c r="H9" i="1"/>
  <c r="H18" i="1" s="1"/>
  <c r="I9" i="1"/>
  <c r="I18" i="1" s="1"/>
  <c r="J9" i="1"/>
  <c r="D10" i="1"/>
  <c r="E10" i="1"/>
  <c r="E17" i="1" s="1"/>
  <c r="F10" i="1"/>
  <c r="H10" i="1"/>
  <c r="I10" i="1"/>
  <c r="J10" i="1"/>
  <c r="AF30" i="1" s="1"/>
  <c r="D11" i="1"/>
  <c r="D17" i="1" s="1"/>
  <c r="E11" i="1"/>
  <c r="F11" i="1"/>
  <c r="H11" i="1"/>
  <c r="I11" i="1"/>
  <c r="J11" i="1"/>
  <c r="D12" i="1"/>
  <c r="E12" i="1"/>
  <c r="AD11" i="1" s="1"/>
  <c r="F12" i="1"/>
  <c r="F17" i="1" s="1"/>
  <c r="H12" i="1"/>
  <c r="I12" i="1"/>
  <c r="J12" i="1"/>
  <c r="AF32" i="1" s="1"/>
  <c r="D13" i="1"/>
  <c r="E13" i="1"/>
  <c r="F13" i="1"/>
  <c r="H13" i="1"/>
  <c r="AC33" i="1" s="1"/>
  <c r="I13" i="1"/>
  <c r="AD33" i="1" s="1"/>
  <c r="J13" i="1"/>
  <c r="D14" i="1"/>
  <c r="E14" i="1"/>
  <c r="F14" i="1"/>
  <c r="H14" i="1"/>
  <c r="I14" i="1"/>
  <c r="J14" i="1"/>
  <c r="AF34" i="1" s="1"/>
  <c r="D15" i="1"/>
  <c r="AD14" i="1" s="1"/>
  <c r="E15" i="1"/>
  <c r="F15" i="1"/>
  <c r="H15" i="1"/>
  <c r="I15" i="1"/>
  <c r="J15" i="1"/>
  <c r="H16" i="1"/>
  <c r="I16" i="1"/>
  <c r="AC36" i="1" s="1"/>
  <c r="J16" i="1"/>
  <c r="AF36" i="1" s="1"/>
  <c r="D20" i="1"/>
  <c r="AD17" i="1" s="1"/>
  <c r="E20" i="1"/>
  <c r="AC17" i="1" s="1"/>
  <c r="F20" i="1"/>
  <c r="D21" i="1"/>
  <c r="E21" i="1"/>
  <c r="F21" i="1"/>
  <c r="H21" i="1"/>
  <c r="I21" i="1"/>
  <c r="J21" i="1"/>
  <c r="AF39" i="1" s="1"/>
  <c r="D22" i="1"/>
  <c r="AD19" i="1" s="1"/>
  <c r="E22" i="1"/>
  <c r="F22" i="1"/>
  <c r="H22" i="1"/>
  <c r="H28" i="1" s="1"/>
  <c r="I22" i="1"/>
  <c r="J22" i="1"/>
  <c r="D23" i="1"/>
  <c r="E23" i="1"/>
  <c r="AF20" i="1" s="1"/>
  <c r="F23" i="1"/>
  <c r="F30" i="1" s="1"/>
  <c r="H23" i="1"/>
  <c r="I23" i="1"/>
  <c r="J23" i="1"/>
  <c r="D24" i="1"/>
  <c r="E24" i="1"/>
  <c r="F24" i="1"/>
  <c r="H24" i="1"/>
  <c r="AC42" i="1" s="1"/>
  <c r="I24" i="1"/>
  <c r="I28" i="1" s="1"/>
  <c r="J24" i="1"/>
  <c r="D25" i="1"/>
  <c r="E25" i="1"/>
  <c r="AD22" i="1" s="1"/>
  <c r="F25" i="1"/>
  <c r="H25" i="1"/>
  <c r="I25" i="1"/>
  <c r="J25" i="1"/>
  <c r="AE43" i="1" s="1"/>
  <c r="D26" i="1"/>
  <c r="E26" i="1"/>
  <c r="F26" i="1"/>
  <c r="H26" i="1"/>
  <c r="I26" i="1"/>
  <c r="J26" i="1"/>
  <c r="D27" i="1"/>
  <c r="E27" i="1"/>
  <c r="AD24" i="1" s="1"/>
  <c r="F27" i="1"/>
  <c r="AE24" i="1" s="1"/>
  <c r="D28" i="1"/>
  <c r="E28" i="1"/>
  <c r="F28" i="1"/>
  <c r="AE25" i="1" s="1"/>
  <c r="E30" i="1"/>
  <c r="E32" i="1" s="1"/>
  <c r="H34" i="1"/>
  <c r="H35" i="1"/>
  <c r="U26" i="1" s="1"/>
  <c r="I35" i="1"/>
  <c r="I34" i="1" s="1"/>
  <c r="J35" i="1"/>
  <c r="J34" i="1" s="1"/>
  <c r="H36" i="1"/>
  <c r="I36" i="1"/>
  <c r="U9" i="1" s="1"/>
  <c r="Y9" i="1" s="1"/>
  <c r="J36" i="1"/>
  <c r="AF49" i="1" s="1"/>
  <c r="H37" i="1"/>
  <c r="I37" i="1"/>
  <c r="J37" i="1"/>
  <c r="H40" i="1"/>
  <c r="W31" i="1" s="1"/>
  <c r="Y31" i="1" s="1"/>
  <c r="I40" i="1"/>
  <c r="W13" i="1" s="1"/>
  <c r="J40" i="1"/>
  <c r="J39" i="1" s="1"/>
  <c r="J50" i="1" s="1"/>
  <c r="H41" i="1"/>
  <c r="I41" i="1"/>
  <c r="AF54" i="1" s="1"/>
  <c r="J41" i="1"/>
  <c r="H42" i="1"/>
  <c r="I42" i="1"/>
  <c r="J42" i="1"/>
  <c r="AF55" i="1" s="1"/>
  <c r="H43" i="1"/>
  <c r="I43" i="1"/>
  <c r="J43" i="1"/>
  <c r="H44" i="1"/>
  <c r="I44" i="1"/>
  <c r="J44" i="1"/>
  <c r="I46" i="1"/>
  <c r="J46" i="1"/>
  <c r="H47" i="1"/>
  <c r="H46" i="1" s="1"/>
  <c r="I47" i="1"/>
  <c r="J47" i="1"/>
  <c r="AF60" i="1" s="1"/>
  <c r="H48" i="1"/>
  <c r="I48" i="1"/>
  <c r="J48" i="1"/>
  <c r="Q62" i="1"/>
  <c r="Q61" i="1" s="1"/>
  <c r="P62" i="1"/>
  <c r="P61" i="1" s="1"/>
  <c r="O62" i="1"/>
  <c r="O61" i="1" s="1"/>
  <c r="Q60" i="1"/>
  <c r="P60" i="1"/>
  <c r="O60" i="1"/>
  <c r="Q59" i="1"/>
  <c r="P59" i="1"/>
  <c r="O59" i="1"/>
  <c r="Q58" i="1"/>
  <c r="P58" i="1"/>
  <c r="O58" i="1"/>
  <c r="AM57" i="1"/>
  <c r="AL57" i="1"/>
  <c r="Q57" i="1"/>
  <c r="P57" i="1"/>
  <c r="O57" i="1"/>
  <c r="Q56" i="1"/>
  <c r="P56" i="1"/>
  <c r="O56" i="1"/>
  <c r="Q55" i="1"/>
  <c r="P55" i="1"/>
  <c r="O55" i="1"/>
  <c r="Q53" i="1"/>
  <c r="P53" i="1"/>
  <c r="O53" i="1"/>
  <c r="AM52" i="1"/>
  <c r="AL52" i="1"/>
  <c r="Q52" i="1"/>
  <c r="P52" i="1"/>
  <c r="O52" i="1"/>
  <c r="Q51" i="1"/>
  <c r="P51" i="1"/>
  <c r="O51" i="1"/>
  <c r="Q50" i="1"/>
  <c r="P50" i="1"/>
  <c r="O50" i="1"/>
  <c r="AC49" i="1"/>
  <c r="Q49" i="1"/>
  <c r="P49" i="1"/>
  <c r="P48" i="1" s="1"/>
  <c r="AM36" i="1" s="1"/>
  <c r="O49" i="1"/>
  <c r="AF61" i="1"/>
  <c r="AD61" i="1"/>
  <c r="AC61" i="1"/>
  <c r="Q47" i="1"/>
  <c r="P47" i="1"/>
  <c r="P44" i="1" s="1"/>
  <c r="O47" i="1"/>
  <c r="AL35" i="1" s="1"/>
  <c r="Q46" i="1"/>
  <c r="P46" i="1"/>
  <c r="AM34" i="1" s="1"/>
  <c r="O46" i="1"/>
  <c r="AL34" i="1" s="1"/>
  <c r="P45" i="1"/>
  <c r="O45" i="1"/>
  <c r="AL33" i="1" s="1"/>
  <c r="AF57" i="1"/>
  <c r="AD57" i="1"/>
  <c r="AD43" i="1"/>
  <c r="AC43" i="1"/>
  <c r="Q43" i="1"/>
  <c r="P43" i="1"/>
  <c r="AM32" i="1" s="1"/>
  <c r="O43" i="1"/>
  <c r="AF56" i="1"/>
  <c r="AE56" i="1"/>
  <c r="Q42" i="1"/>
  <c r="P42" i="1"/>
  <c r="AM31" i="1" s="1"/>
  <c r="O42" i="1"/>
  <c r="AC55" i="1"/>
  <c r="AC41" i="1"/>
  <c r="Q41" i="1"/>
  <c r="P41" i="1"/>
  <c r="AM30" i="1" s="1"/>
  <c r="O41" i="1"/>
  <c r="AL30" i="1" s="1"/>
  <c r="V32" i="1"/>
  <c r="Q40" i="1"/>
  <c r="P40" i="1"/>
  <c r="AM29" i="1" s="1"/>
  <c r="O40" i="1"/>
  <c r="AL29" i="1" s="1"/>
  <c r="AC39" i="1"/>
  <c r="X39" i="1"/>
  <c r="Y39" i="1" s="1"/>
  <c r="Q39" i="1"/>
  <c r="P39" i="1"/>
  <c r="AM28" i="1" s="1"/>
  <c r="O39" i="1"/>
  <c r="Q38" i="1"/>
  <c r="P38" i="1"/>
  <c r="AM27" i="1" s="1"/>
  <c r="O38" i="1"/>
  <c r="AL27" i="1" s="1"/>
  <c r="Q37" i="1"/>
  <c r="P37" i="1"/>
  <c r="O37" i="1"/>
  <c r="AL26" i="1" s="1"/>
  <c r="AF50" i="1"/>
  <c r="U28" i="1"/>
  <c r="Y28" i="1" s="1"/>
  <c r="AC50" i="1"/>
  <c r="Q36" i="1"/>
  <c r="P36" i="1"/>
  <c r="AM25" i="1" s="1"/>
  <c r="O36" i="1"/>
  <c r="AF35" i="1"/>
  <c r="AC35" i="1"/>
  <c r="Q35" i="1"/>
  <c r="P35" i="1"/>
  <c r="O35" i="1"/>
  <c r="AF48" i="1"/>
  <c r="AE48" i="1"/>
  <c r="AE34" i="1"/>
  <c r="AD34" i="1"/>
  <c r="AM33" i="1"/>
  <c r="Q33" i="1"/>
  <c r="P33" i="1"/>
  <c r="AM23" i="1" s="1"/>
  <c r="O33" i="1"/>
  <c r="AL32" i="1"/>
  <c r="Q32" i="1"/>
  <c r="P32" i="1"/>
  <c r="O32" i="1"/>
  <c r="AL22" i="1" s="1"/>
  <c r="AL31" i="1"/>
  <c r="AE31" i="1"/>
  <c r="AD31" i="1"/>
  <c r="Q31" i="1"/>
  <c r="P31" i="1"/>
  <c r="AM21" i="1" s="1"/>
  <c r="O31" i="1"/>
  <c r="AL21" i="1" s="1"/>
  <c r="AL28" i="1"/>
  <c r="AD25" i="1"/>
  <c r="AM26" i="1"/>
  <c r="AF44" i="1"/>
  <c r="AE44" i="1"/>
  <c r="AD23" i="1"/>
  <c r="AL25" i="1"/>
  <c r="AF25" i="1"/>
  <c r="Q25" i="1"/>
  <c r="P25" i="1"/>
  <c r="O25" i="1"/>
  <c r="AF43" i="1"/>
  <c r="Q24" i="1"/>
  <c r="AC21" i="1"/>
  <c r="AL23" i="1"/>
  <c r="AF23" i="1"/>
  <c r="AE23" i="1"/>
  <c r="AF41" i="1"/>
  <c r="AD41" i="1"/>
  <c r="AD20" i="1"/>
  <c r="AF22" i="1"/>
  <c r="P22" i="1"/>
  <c r="O22" i="1"/>
  <c r="AF40" i="1"/>
  <c r="AE19" i="1"/>
  <c r="AF19" i="1"/>
  <c r="AE21" i="1"/>
  <c r="X21" i="1"/>
  <c r="Y21" i="1" s="1"/>
  <c r="AD39" i="1"/>
  <c r="AD18" i="1"/>
  <c r="X20" i="1"/>
  <c r="Y20" i="1" s="1"/>
  <c r="P19" i="1"/>
  <c r="AM18" i="1" s="1"/>
  <c r="O19" i="1"/>
  <c r="AL18" i="1" s="1"/>
  <c r="Q18" i="1"/>
  <c r="P18" i="1"/>
  <c r="AM17" i="1" s="1"/>
  <c r="O18" i="1"/>
  <c r="O17" i="1" s="1"/>
  <c r="AM16" i="1"/>
  <c r="V15" i="1"/>
  <c r="Y15" i="1" s="1"/>
  <c r="Q15" i="1"/>
  <c r="P15" i="1"/>
  <c r="O15" i="1"/>
  <c r="AE35" i="1"/>
  <c r="AD35" i="1"/>
  <c r="AE14" i="1"/>
  <c r="AF14" i="1"/>
  <c r="V14" i="1"/>
  <c r="Y14" i="1" s="1"/>
  <c r="Q14" i="1"/>
  <c r="P14" i="1"/>
  <c r="AM15" i="1" s="1"/>
  <c r="O14" i="1"/>
  <c r="AC34" i="1"/>
  <c r="AE13" i="1"/>
  <c r="AF13" i="1"/>
  <c r="AD13" i="1"/>
  <c r="Q13" i="1"/>
  <c r="P13" i="1"/>
  <c r="AM14" i="1" s="1"/>
  <c r="O13" i="1"/>
  <c r="AE12" i="1"/>
  <c r="AC12" i="1"/>
  <c r="AD12" i="1"/>
  <c r="Q12" i="1"/>
  <c r="P12" i="1"/>
  <c r="AM13" i="1" s="1"/>
  <c r="O12" i="1"/>
  <c r="AD32" i="1"/>
  <c r="AC32" i="1"/>
  <c r="AF11" i="1"/>
  <c r="Q11" i="1"/>
  <c r="P11" i="1"/>
  <c r="AM12" i="1" s="1"/>
  <c r="O11" i="1"/>
  <c r="AF31" i="1"/>
  <c r="AE10" i="1"/>
  <c r="AF10" i="1"/>
  <c r="AD10" i="1"/>
  <c r="U10" i="1"/>
  <c r="Y10" i="1" s="1"/>
  <c r="Q10" i="1"/>
  <c r="P10" i="1"/>
  <c r="AM11" i="1" s="1"/>
  <c r="O10" i="1"/>
  <c r="AC30" i="1"/>
  <c r="AE9" i="1"/>
  <c r="AD9" i="1"/>
  <c r="Q9" i="1"/>
  <c r="P9" i="1"/>
  <c r="AM10" i="1" s="1"/>
  <c r="O9" i="1"/>
  <c r="AM65" i="1"/>
  <c r="AL65" i="1"/>
  <c r="AD8" i="1"/>
  <c r="U8" i="1"/>
  <c r="Y8" i="1" s="1"/>
  <c r="M4" i="1"/>
  <c r="AB4" i="1" s="1"/>
  <c r="M3" i="1"/>
  <c r="AI2" i="1"/>
  <c r="I54" i="1" l="1"/>
  <c r="H30" i="1"/>
  <c r="Y13" i="1"/>
  <c r="W12" i="1"/>
  <c r="W23" i="1" s="1"/>
  <c r="AF47" i="1"/>
  <c r="I30" i="1"/>
  <c r="F32" i="1"/>
  <c r="AD53" i="1"/>
  <c r="AD29" i="1"/>
  <c r="AE36" i="1"/>
  <c r="AC40" i="1"/>
  <c r="AC29" i="1"/>
  <c r="J28" i="1"/>
  <c r="J18" i="1"/>
  <c r="AF28" i="1" s="1"/>
  <c r="AE11" i="1"/>
  <c r="D30" i="1"/>
  <c r="D32" i="1" s="1"/>
  <c r="H54" i="1" s="1"/>
  <c r="AE29" i="1"/>
  <c r="AE33" i="1"/>
  <c r="AE39" i="1"/>
  <c r="AE20" i="1"/>
  <c r="AM43" i="1"/>
  <c r="AM40" i="1" s="1"/>
  <c r="AM35" i="1"/>
  <c r="I39" i="1"/>
  <c r="I50" i="1" s="1"/>
  <c r="I52" i="1" s="1"/>
  <c r="AC53" i="1"/>
  <c r="O8" i="1"/>
  <c r="AC24" i="1"/>
  <c r="U27" i="1"/>
  <c r="Y27" i="1" s="1"/>
  <c r="H39" i="1"/>
  <c r="H50" i="1" s="1"/>
  <c r="H52" i="1" s="1"/>
  <c r="O34" i="1"/>
  <c r="Q8" i="1"/>
  <c r="AE17" i="1"/>
  <c r="AC22" i="1"/>
  <c r="AE22" i="1"/>
  <c r="Q30" i="1"/>
  <c r="AE32" i="1"/>
  <c r="AE49" i="1"/>
  <c r="AE54" i="1"/>
  <c r="AF24" i="1"/>
  <c r="AD49" i="1"/>
  <c r="AF17" i="1"/>
  <c r="P34" i="1"/>
  <c r="AL24" i="1"/>
  <c r="Q34" i="1"/>
  <c r="P8" i="1"/>
  <c r="O48" i="1"/>
  <c r="AL36" i="1" s="1"/>
  <c r="U7" i="1"/>
  <c r="Y7" i="1" s="1"/>
  <c r="P30" i="1"/>
  <c r="P64" i="1" s="1"/>
  <c r="Q54" i="1"/>
  <c r="O44" i="1"/>
  <c r="Q48" i="1"/>
  <c r="P54" i="1"/>
  <c r="O54" i="1"/>
  <c r="AC47" i="1"/>
  <c r="AD47" i="1"/>
  <c r="AE7" i="1"/>
  <c r="AF16" i="1"/>
  <c r="AE38" i="1"/>
  <c r="V30" i="1"/>
  <c r="AE16" i="1"/>
  <c r="AM45" i="1"/>
  <c r="AF38" i="1"/>
  <c r="U25" i="1"/>
  <c r="Y25" i="1" s="1"/>
  <c r="M2" i="1"/>
  <c r="P17" i="1"/>
  <c r="AF59" i="1"/>
  <c r="T2" i="1"/>
  <c r="AC9" i="1"/>
  <c r="AC13" i="1"/>
  <c r="AC14" i="1"/>
  <c r="AE18" i="1"/>
  <c r="Y26" i="1"/>
  <c r="AB2" i="1"/>
  <c r="AC8" i="1"/>
  <c r="AC10" i="1"/>
  <c r="V17" i="1"/>
  <c r="Y17" i="1" s="1"/>
  <c r="AF18" i="1"/>
  <c r="AC19" i="1"/>
  <c r="AL45" i="1" s="1"/>
  <c r="AD21" i="1"/>
  <c r="W32" i="1"/>
  <c r="AF33" i="1"/>
  <c r="X38" i="1"/>
  <c r="AD42" i="1"/>
  <c r="AE47" i="1"/>
  <c r="AC48" i="1"/>
  <c r="AL43" i="1" s="1"/>
  <c r="AL40" i="1" s="1"/>
  <c r="AE57" i="1"/>
  <c r="AC20" i="1"/>
  <c r="AF29" i="1"/>
  <c r="AE42" i="1"/>
  <c r="AD48" i="1"/>
  <c r="T4" i="1"/>
  <c r="AI4" i="1" s="1"/>
  <c r="AD30" i="1"/>
  <c r="W34" i="1"/>
  <c r="Y34" i="1" s="1"/>
  <c r="AD40" i="1"/>
  <c r="AC44" i="1"/>
  <c r="AC60" i="1"/>
  <c r="AL66" i="1"/>
  <c r="AE8" i="1"/>
  <c r="AF9" i="1"/>
  <c r="AF12" i="1"/>
  <c r="AD7" i="1"/>
  <c r="AF21" i="1"/>
  <c r="AC23" i="1"/>
  <c r="AC25" i="1"/>
  <c r="O30" i="1"/>
  <c r="AE30" i="1"/>
  <c r="AE40" i="1"/>
  <c r="AF42" i="1"/>
  <c r="AD44" i="1"/>
  <c r="AC59" i="1"/>
  <c r="AD60" i="1"/>
  <c r="AM66" i="1"/>
  <c r="AC11" i="1"/>
  <c r="AF8" i="1"/>
  <c r="V16" i="1"/>
  <c r="AM22" i="1"/>
  <c r="AC31" i="1"/>
  <c r="W33" i="1"/>
  <c r="Y33" i="1" s="1"/>
  <c r="AE41" i="1"/>
  <c r="AD59" i="1"/>
  <c r="AE60" i="1"/>
  <c r="AD50" i="1"/>
  <c r="AE61" i="1"/>
  <c r="AC18" i="1"/>
  <c r="AE50" i="1"/>
  <c r="AE53" i="1"/>
  <c r="AC54" i="1"/>
  <c r="AD55" i="1"/>
  <c r="AC56" i="1"/>
  <c r="X19" i="1"/>
  <c r="AD36" i="1"/>
  <c r="AF53" i="1"/>
  <c r="AD54" i="1"/>
  <c r="AE55" i="1"/>
  <c r="AD56" i="1"/>
  <c r="AM24" i="1"/>
  <c r="AC57" i="1"/>
  <c r="AC28" i="1"/>
  <c r="W35" i="1"/>
  <c r="Y35" i="1" s="1"/>
  <c r="AL60" i="1" l="1"/>
  <c r="AL56" i="1" s="1"/>
  <c r="O64" i="1"/>
  <c r="AD52" i="1"/>
  <c r="J30" i="1"/>
  <c r="AL46" i="1"/>
  <c r="AL44" i="1" s="1"/>
  <c r="AL48" i="1" s="1"/>
  <c r="AM46" i="1"/>
  <c r="U23" i="1"/>
  <c r="U41" i="1" s="1"/>
  <c r="U43" i="1" s="1"/>
  <c r="AL20" i="1"/>
  <c r="J54" i="1"/>
  <c r="AE52" i="1"/>
  <c r="AM20" i="1"/>
  <c r="AE27" i="1"/>
  <c r="W30" i="1"/>
  <c r="W41" i="1" s="1"/>
  <c r="AM44" i="1"/>
  <c r="AM48" i="1" s="1"/>
  <c r="AD16" i="1"/>
  <c r="AF7" i="1"/>
  <c r="AC7" i="1"/>
  <c r="AD46" i="1"/>
  <c r="V12" i="1"/>
  <c r="Y16" i="1"/>
  <c r="AM60" i="1"/>
  <c r="AM56" i="1" s="1"/>
  <c r="Y32" i="1"/>
  <c r="Y38" i="1"/>
  <c r="X37" i="1"/>
  <c r="Y37" i="1" s="1"/>
  <c r="Y19" i="1"/>
  <c r="X23" i="1"/>
  <c r="AC27" i="1"/>
  <c r="AC38" i="1"/>
  <c r="AC52" i="1"/>
  <c r="AD38" i="1"/>
  <c r="AE6" i="1"/>
  <c r="AE59" i="1"/>
  <c r="AF62" i="1" s="1"/>
  <c r="AE28" i="1"/>
  <c r="AD28" i="1"/>
  <c r="Y30" i="1"/>
  <c r="AC16" i="1"/>
  <c r="AF52" i="1"/>
  <c r="AF27" i="1" l="1"/>
  <c r="J52" i="1"/>
  <c r="U42" i="1"/>
  <c r="AD62" i="1"/>
  <c r="AF46" i="1"/>
  <c r="X41" i="1"/>
  <c r="X43" i="1" s="1"/>
  <c r="X42" i="1"/>
  <c r="AD6" i="1"/>
  <c r="V23" i="1"/>
  <c r="Y12" i="1"/>
  <c r="Y23" i="1" s="1"/>
  <c r="Y42" i="1" s="1"/>
  <c r="AE46" i="1"/>
  <c r="AC6" i="1"/>
  <c r="AF6" i="1"/>
  <c r="AC46" i="1"/>
  <c r="AD27" i="1"/>
  <c r="AE62" i="1" l="1"/>
  <c r="V41" i="1"/>
  <c r="V42" i="1"/>
  <c r="AC62" i="1"/>
  <c r="Y41" i="1" l="1"/>
  <c r="Y43" i="1" s="1"/>
  <c r="W43" i="1"/>
  <c r="O23" i="1" l="1"/>
  <c r="Q64" i="1"/>
  <c r="Q23" i="1"/>
  <c r="Q21" i="1"/>
  <c r="Q20" i="1"/>
  <c r="P23" i="1"/>
  <c r="AM68" i="1"/>
  <c r="Q22" i="1"/>
  <c r="Q69" i="1"/>
  <c r="P24" i="1"/>
  <c r="Q19" i="1"/>
  <c r="Q17" i="1"/>
  <c r="Q27" i="1"/>
  <c r="Q66" i="1"/>
  <c r="O24" i="1"/>
  <c r="AL19" i="1"/>
  <c r="AL9" i="1"/>
  <c r="AL37" i="1"/>
  <c r="AL63" i="1"/>
  <c r="AL68" i="1"/>
  <c r="Q45" i="1"/>
  <c r="Q44" i="1"/>
  <c r="O69" i="1"/>
  <c r="P69" i="1"/>
  <c r="O21" i="1"/>
  <c r="O20" i="1"/>
  <c r="O27" i="1"/>
  <c r="O66" i="1"/>
  <c r="AL55" i="1"/>
  <c r="AL51" i="1"/>
  <c r="AL61" i="1"/>
  <c r="AM19" i="1"/>
  <c r="AM9" i="1"/>
  <c r="AM37" i="1"/>
  <c r="AM63" i="1"/>
  <c r="P21" i="1"/>
  <c r="P20" i="1"/>
  <c r="P27" i="1"/>
  <c r="P66" i="1"/>
  <c r="AM55" i="1"/>
  <c r="AM51" i="1"/>
  <c r="AM61" i="1"/>
</calcChain>
</file>

<file path=xl/sharedStrings.xml><?xml version="1.0" encoding="utf-8"?>
<sst xmlns="http://schemas.openxmlformats.org/spreadsheetml/2006/main" count="278" uniqueCount="158">
  <si>
    <t>Estado de Variación en la Hacienda Pública</t>
  </si>
  <si>
    <t>Estado de Cambios en la Situación Financiera</t>
  </si>
  <si>
    <t>Estado de Flujos de Efectivo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</si>
  <si>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</si>
  <si>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</si>
  <si>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</si>
  <si>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</si>
  <si>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</si>
  <si>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</si>
  <si>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</si>
  <si>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</si>
  <si>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INGRESOS Y OTROS BENEFICIOS</t>
  </si>
  <si>
    <t>Hacienda Pública / Patrimonio Contribuido Neto de 2021</t>
  </si>
  <si>
    <t>Activo Circulante</t>
  </si>
  <si>
    <t>Pasivo Circulante</t>
  </si>
  <si>
    <t>Ingresos de la Gestión:</t>
  </si>
  <si>
    <t>Aportaciones</t>
  </si>
  <si>
    <t>Efectivo y Equivalentes</t>
  </si>
  <si>
    <t>Flujo de Efectivo de las Actividades de Operación</t>
  </si>
  <si>
    <t>Cuentas por Pagar a Corto Plazo</t>
  </si>
  <si>
    <t>Impuestos</t>
  </si>
  <si>
    <t>Donaciones de Capital</t>
  </si>
  <si>
    <t>Derechos a Recibir Efectivo o Equivalentes</t>
  </si>
  <si>
    <t>Origen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</si>
  <si>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</si>
  <si>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</si>
  <si>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</si>
  <si>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</si>
  <si>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</si>
  <si>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</si>
  <si>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</si>
  <si>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</si>
  <si>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</si>
  <si>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>Hacienda Pública / Patrimonio Generado Neto de 2021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</si>
  <si>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</si>
  <si>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</si>
  <si>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</si>
  <si>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</si>
  <si>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</si>
  <si>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</si>
  <si>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</si>
  <si>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</si>
  <si>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</si>
  <si>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</si>
  <si>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</si>
  <si>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</si>
  <si>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</si>
  <si>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</si>
  <si>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Reservas</t>
  </si>
  <si>
    <t>Activo No Circulante</t>
  </si>
  <si>
    <t>Total de Activo Circulante</t>
  </si>
  <si>
    <t>Participaciones, Aportaciones, Convenios, Incentivos Derivados de la Colaboración Fiscal, Fondos Distintos de Aportaciones, Transferencias, Asignaciones, Subsidios y Subvenciones, y Pensiones y Jubilaciones</t>
  </si>
  <si>
    <t>Rectificaciones de Resultados de Ejercicios Anteriores</t>
  </si>
  <si>
    <t>Inversiones Financieras a Largo Plazo</t>
  </si>
  <si>
    <t>Participaciones y Aportaciones, Convenios, Incentivos Derivados de la Colaboración Fiscal y Fondos Distintos de Aportaciones</t>
  </si>
  <si>
    <t>Total de Pasivo Circulante</t>
  </si>
  <si>
    <t>Participaciones, Aportaciones, Convenios, Incentivos Derivados de la Colaboración Fiscal y Fondos Distintos de Aportaciones</t>
  </si>
  <si>
    <t>Derechos a Recibir Efectivo o Equivalentes a Largo Plazo</t>
  </si>
  <si>
    <t>Transferencias, Asignaciones y Subsidios y Subvenciones, y Pensiones y Jubilaciones</t>
  </si>
  <si>
    <t>Transferencias, Asignaciones, Subsidios y Subvenciones, y Pensiones y Jubilaciones</t>
  </si>
  <si>
    <t>Exceso o Insuficiencia en la Actualización de la Hacienda
Pública / Patrimonio Neto de 2018</t>
  </si>
  <si>
    <t>Bienes Inmuebles, Infraestructura y Construcciones en Proceso</t>
  </si>
  <si>
    <t>Otros Orígenes de Operación</t>
  </si>
  <si>
    <t>Pasivo No Circulante</t>
  </si>
  <si>
    <t>Otros Ingresos y Beneficios</t>
  </si>
  <si>
    <t>Resultado por Posición Monetaria</t>
  </si>
  <si>
    <t>Bienes Muebles</t>
  </si>
  <si>
    <t>Aplicación</t>
  </si>
  <si>
    <t>Cuentas por Pagar a Largo Plazo</t>
  </si>
  <si>
    <t>Ingresos Financieros</t>
  </si>
  <si>
    <t>Resultado por Tenencia de Activos no Monetarios</t>
  </si>
  <si>
    <t>Activos Intangibles</t>
  </si>
  <si>
    <t>Servicios Personales</t>
  </si>
  <si>
    <t>Documentos por Pagar a Largo Plazo</t>
  </si>
  <si>
    <t>Incremento por Variación de Inventarios</t>
  </si>
  <si>
    <t>Depreciación, Deterioro y Amortización Acumulada de Bienes</t>
  </si>
  <si>
    <t>Materiales y Suministros</t>
  </si>
  <si>
    <t>Deuda Pública a Largo Plazo</t>
  </si>
  <si>
    <t>Disminución del Exceso de Estimaciones por Pérdida o Deterioro u Obsolescencia</t>
  </si>
  <si>
    <t>Hacienda Pública / Patrimonio Neto Final de 2021</t>
  </si>
  <si>
    <t>Activos Diferidos</t>
  </si>
  <si>
    <t>Servicios Generales</t>
  </si>
  <si>
    <t>Pasivos Diferidos a Largo Plazo</t>
  </si>
  <si>
    <t>Disminución del Exceso de Provisiones</t>
  </si>
  <si>
    <t>Estimación por Pérdida o Deterioro de Activos no Circulantes</t>
  </si>
  <si>
    <t>Transferencias Internas y Asignaciones al Sector Público</t>
  </si>
  <si>
    <t>Fondos y Bienes de Terceros en Garantía y/o en Administración a Largo Plazo</t>
  </si>
  <si>
    <t>Otros Ingresos y Beneficios Varios</t>
  </si>
  <si>
    <t>Cambios en la Hacienda Pública / Patrimonio Contribuido Neto de 2022</t>
  </si>
  <si>
    <t>Otros Activos no Circulantes</t>
  </si>
  <si>
    <t>Transferencias al resto del Sector Público</t>
  </si>
  <si>
    <t>Provisiones a Largo Plazo</t>
  </si>
  <si>
    <t xml:space="preserve">Subsidios y Subvenciones </t>
  </si>
  <si>
    <t>Total de Ingresos y Otros Beneficios</t>
  </si>
  <si>
    <t>Ayudas Sociales</t>
  </si>
  <si>
    <t>Total de Pasivo No Circulante</t>
  </si>
  <si>
    <t>Pensiones y Jubilaciones</t>
  </si>
  <si>
    <t>GASTOS Y OTRAS PÉRDIDAS</t>
  </si>
  <si>
    <t>Transferencias a Fideicomisos, Mandatos y Contratos Análogos</t>
  </si>
  <si>
    <t>Total de Activo No Circulante</t>
  </si>
  <si>
    <t>Total del Pasivo</t>
  </si>
  <si>
    <t>Gastos de Funcionamiento</t>
  </si>
  <si>
    <t>Variaciones de la Hacienda Pública / Patrimonio Neto de 2022</t>
  </si>
  <si>
    <t>Transferencias a la Seguridad Social</t>
  </si>
  <si>
    <t>Donativos</t>
  </si>
  <si>
    <t>Total Activo</t>
  </si>
  <si>
    <t>HACIENDA PÚBLICA/PATRIMONIO</t>
  </si>
  <si>
    <t>Transferencias al Exterior</t>
  </si>
  <si>
    <t xml:space="preserve">Participaciones </t>
  </si>
  <si>
    <t>Hacienda Pública/Patrimonio Contribuido</t>
  </si>
  <si>
    <t>Transferencias, Asignaciones, Subsidios Y Otras Ayudas</t>
  </si>
  <si>
    <t>Convenios</t>
  </si>
  <si>
    <t>Transferencias al Resto del Sector Público</t>
  </si>
  <si>
    <t>Otras Aplicaciones de Operación</t>
  </si>
  <si>
    <t>Subsidios y Subvenciones</t>
  </si>
  <si>
    <t>Cambios en el Exceso o Insuficiencia en la Actualización
de la Hacienda Pública / Patrimonio Neto de 2019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</si>
  <si>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</si>
  <si>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</si>
  <si>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</si>
  <si>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</si>
  <si>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Hacienda Pública / Patrimonio Neto Final de 2022</t>
  </si>
  <si>
    <t>Revalúos</t>
  </si>
  <si>
    <t>Otros Orígenes de Inversión</t>
  </si>
  <si>
    <t>Participaciones y Aportaciones</t>
  </si>
  <si>
    <t>Bajo protesta de decir verdad declaramos que los Estados Financieros y sus notas, son razonablemente correctos y son responsabilidad del emisor.</t>
  </si>
  <si>
    <t>Participaciones</t>
  </si>
  <si>
    <t>Exceso o Insuficiencia en la Actualización de la Hacienda Pública/ Patrimonio</t>
  </si>
  <si>
    <t>Intereses, Comisiones y Otros Gastos de la Deuda Pública</t>
  </si>
  <si>
    <t>Flujo Neto de Efectivo por Actividades de Inversión</t>
  </si>
  <si>
    <t>Intereses de la Deuda Pública</t>
  </si>
  <si>
    <t>Total Hacienda Pública/Patrimonio</t>
  </si>
  <si>
    <t>Comisiones de la Deuda Pública</t>
  </si>
  <si>
    <t>Flujo de Efectivo de las actividades de Financiamiento</t>
  </si>
  <si>
    <t>Gastos de la Deuda Pública</t>
  </si>
  <si>
    <t>Total del Pasivo y Hacienda Pública/Patrimonio</t>
  </si>
  <si>
    <t>Costo por Coberturas</t>
  </si>
  <si>
    <t>Endeudamiento Neto</t>
  </si>
  <si>
    <t>Apoyos Financieros</t>
  </si>
  <si>
    <t>Interno</t>
  </si>
  <si>
    <t>Otros Gastos y Pérdidas Extraordinarias</t>
  </si>
  <si>
    <t>Externo</t>
  </si>
  <si>
    <t>Estimaciones, Depreciaciones, Deterioros, Obsolescencia y Amortizaciones</t>
  </si>
  <si>
    <t>Otros Orígenes de Financiamiento</t>
  </si>
  <si>
    <t>Provisiones</t>
  </si>
  <si>
    <t>Disminución de Inventarios</t>
  </si>
  <si>
    <t>Servicios de la Deuda</t>
  </si>
  <si>
    <t>Aumento por Insuficiencia de Estimaciones por Pérdida o Deterioro y Obsolescencia</t>
  </si>
  <si>
    <t>Aumento por Insuficiencia de Provisiones</t>
  </si>
  <si>
    <t>Exceso o Insuficiencia en la Actualización de la Hacienda Pública/Patrimonio</t>
  </si>
  <si>
    <t>Otros Gastos</t>
  </si>
  <si>
    <t>Inversión Pública</t>
  </si>
  <si>
    <t>Flujo Neto de Efectivo por Actividades de Financiamiento</t>
  </si>
  <si>
    <t>Inversión Pública no Capitalizable</t>
  </si>
  <si>
    <t>Incremento/Disminución Neta en el Efectivo y Equivalentes al Efectivo</t>
  </si>
  <si>
    <t>Total de Gastos y Otras Pérdidas</t>
  </si>
  <si>
    <t>Efectivo y Equivalentes al Efectivo al Inicio del Ejercicio</t>
  </si>
  <si>
    <t>Efectivo y Equivalentes al Efectivo al Final del Ejercicio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</si>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</sst>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vertical="center" wrapText="1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vertical="center" wrapText="1"/>
      <protection locked="0"/>
    </xf>
    <xf numFmtId="0" fontId="6" fillId="2" borderId="7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 wrapText="1"/>
      <protection locked="0"/>
    </xf>
    <xf numFmtId="0" fontId="6" fillId="2" borderId="9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>
      <alignment horizontal="center" vertical="center" wrapText="1"/>
    </xf>
    <xf numFmtId="164" fontId="6" fillId="2" borderId="6" xfId="3" applyNumberFormat="1" applyFont="1" applyFill="1" applyBorder="1" applyAlignment="1">
      <alignment horizontal="center" vertical="center" wrapText="1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left" vertical="top"/>
      <protection locked="0"/>
    </xf>
    <xf numFmtId="0" fontId="5" fillId="0" borderId="5" xfId="2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8" fillId="0" borderId="4" xfId="2" applyFont="1" applyBorder="1" applyAlignment="1" applyProtection="1">
      <alignment horizontal="center" vertical="center" wrapText="1"/>
      <protection locked="0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vertical="top"/>
      <protection locked="0"/>
    </xf>
    <xf numFmtId="0" fontId="5" fillId="0" borderId="2" xfId="2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vertical="top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7" xfId="3" applyNumberFormat="1" applyFont="1" applyBorder="1" applyAlignment="1" applyProtection="1">
      <alignment vertical="top"/>
      <protection locked="0"/>
    </xf>
    <xf numFmtId="0" fontId="5" fillId="3" borderId="5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4" fontId="5" fillId="0" borderId="0" xfId="2" applyNumberFormat="1" applyFont="1" applyAlignment="1" applyProtection="1">
      <alignment horizontal="right" vertical="top"/>
      <protection locked="0"/>
    </xf>
    <xf numFmtId="4" fontId="6" fillId="0" borderId="0" xfId="2" applyNumberFormat="1" applyFont="1" applyAlignment="1" applyProtection="1">
      <alignment horizontal="right" vertical="top"/>
      <protection locked="0"/>
    </xf>
    <xf numFmtId="4" fontId="5" fillId="0" borderId="7" xfId="2" applyNumberFormat="1" applyFont="1" applyBorder="1" applyAlignment="1" applyProtection="1">
      <alignment horizontal="right" vertical="top"/>
      <protection locked="0"/>
    </xf>
    <xf numFmtId="0" fontId="10" fillId="0" borderId="5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7" xfId="3" applyNumberFormat="1" applyFont="1" applyBorder="1" applyAlignment="1" applyProtection="1">
      <alignment vertical="top"/>
      <protection locked="0"/>
    </xf>
    <xf numFmtId="0" fontId="6" fillId="0" borderId="5" xfId="2" applyFont="1" applyBorder="1" applyProtection="1">
      <protection locked="0"/>
    </xf>
    <xf numFmtId="0" fontId="6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5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7" xfId="3" applyNumberFormat="1" applyFont="1" applyBorder="1" applyAlignment="1" applyProtection="1">
      <alignment vertical="top" wrapText="1"/>
      <protection locked="0"/>
    </xf>
    <xf numFmtId="4" fontId="6" fillId="0" borderId="7" xfId="2" applyNumberFormat="1" applyFont="1" applyBorder="1" applyAlignment="1" applyProtection="1">
      <alignment vertical="top"/>
      <protection locked="0"/>
    </xf>
    <xf numFmtId="4" fontId="6" fillId="0" borderId="0" xfId="2" applyNumberFormat="1" applyFont="1" applyAlignment="1" applyProtection="1">
      <alignment vertical="top"/>
      <protection locked="0"/>
    </xf>
    <xf numFmtId="0" fontId="5" fillId="0" borderId="5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6" fillId="0" borderId="5" xfId="2" applyFont="1" applyBorder="1" applyAlignment="1">
      <alignment horizontal="left" vertical="top"/>
    </xf>
    <xf numFmtId="165" fontId="6" fillId="0" borderId="0" xfId="3" applyNumberFormat="1" applyFont="1" applyAlignment="1" applyProtection="1">
      <alignment horizontal="right" vertical="top"/>
      <protection locked="0"/>
    </xf>
    <xf numFmtId="4" fontId="6" fillId="0" borderId="7" xfId="2" applyNumberFormat="1" applyFont="1" applyBorder="1" applyAlignment="1" applyProtection="1">
      <alignment horizontal="right" vertical="top"/>
      <protection locked="0"/>
    </xf>
    <xf numFmtId="165" fontId="6" fillId="0" borderId="0" xfId="3" applyNumberFormat="1" applyFont="1" applyAlignment="1" applyProtection="1">
      <alignment vertical="top"/>
      <protection locked="0"/>
    </xf>
    <xf numFmtId="165" fontId="6" fillId="0" borderId="7" xfId="3" applyNumberFormat="1" applyFont="1" applyBorder="1" applyAlignment="1" applyProtection="1">
      <alignment vertical="top"/>
      <protection locked="0"/>
    </xf>
    <xf numFmtId="0" fontId="5" fillId="0" borderId="5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7" xfId="2" applyNumberFormat="1" applyFont="1" applyBorder="1" applyAlignment="1" applyProtection="1">
      <alignment horizontal="right" vertical="top"/>
      <protection locked="0"/>
    </xf>
    <xf numFmtId="0" fontId="6" fillId="0" borderId="5" xfId="2" applyFont="1" applyBorder="1" applyAlignment="1" applyProtection="1">
      <alignment horizontal="left" vertical="top" wrapText="1"/>
      <protection locked="0"/>
    </xf>
    <xf numFmtId="4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4" fontId="6" fillId="0" borderId="7" xfId="3" applyNumberFormat="1" applyFont="1" applyBorder="1" applyAlignment="1" applyProtection="1">
      <alignment vertical="top" wrapText="1"/>
      <protection locked="0"/>
    </xf>
    <xf numFmtId="0" fontId="6" fillId="0" borderId="5" xfId="2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6" fillId="0" borderId="0" xfId="2" applyFont="1" applyAlignment="1">
      <alignment horizontal="left" vertical="top" wrapText="1"/>
    </xf>
    <xf numFmtId="165" fontId="6" fillId="0" borderId="7" xfId="3" applyNumberFormat="1" applyFont="1" applyBorder="1" applyAlignment="1" applyProtection="1">
      <alignment horizontal="right" vertical="top"/>
      <protection locked="0"/>
    </xf>
    <xf numFmtId="0" fontId="11" fillId="0" borderId="5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>
      <alignment horizontal="left" vertical="top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7" xfId="3" applyNumberFormat="1" applyFont="1" applyBorder="1" applyAlignment="1" applyProtection="1">
      <alignment vertical="top" wrapText="1"/>
      <protection locked="0"/>
    </xf>
    <xf numFmtId="0" fontId="6" fillId="4" borderId="0" xfId="2" applyFont="1" applyFill="1" applyAlignment="1" applyProtection="1">
      <alignment horizontal="left" vertical="top"/>
      <protection locked="0"/>
    </xf>
    <xf numFmtId="4" fontId="6" fillId="4" borderId="0" xfId="3" applyNumberFormat="1" applyFont="1" applyFill="1" applyAlignment="1" applyProtection="1">
      <alignment vertical="top" wrapText="1"/>
      <protection locked="0"/>
    </xf>
    <xf numFmtId="4" fontId="6" fillId="4" borderId="7" xfId="3" applyNumberFormat="1" applyFont="1" applyFill="1" applyBorder="1" applyAlignment="1" applyProtection="1">
      <alignment vertical="top" wrapText="1"/>
      <protection locked="0"/>
    </xf>
    <xf numFmtId="4" fontId="5" fillId="0" borderId="7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6" fillId="0" borderId="5" xfId="2" applyFont="1" applyBorder="1" applyAlignment="1">
      <alignment vertical="top"/>
    </xf>
    <xf numFmtId="0" fontId="10" fillId="0" borderId="5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7" xfId="3" applyNumberFormat="1" applyFont="1" applyBorder="1" applyAlignment="1" applyProtection="1">
      <alignment vertical="top" wrapText="1"/>
      <protection locked="0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center" vertical="top"/>
      <protection locked="0"/>
    </xf>
    <xf numFmtId="0" fontId="7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7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8" xfId="2" applyFont="1" applyBorder="1" applyAlignment="1">
      <alignment vertical="center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4" fontId="5" fillId="0" borderId="10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4" fontId="12" fillId="0" borderId="0" xfId="2" applyNumberFormat="1" applyFont="1" applyAlignment="1" applyProtection="1">
      <alignment horizontal="left" vertical="top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vertical="top" wrapText="1"/>
      <protection locked="0"/>
    </xf>
    <xf numFmtId="0" fontId="6" fillId="0" borderId="8" xfId="2" applyFont="1" applyBorder="1" applyAlignment="1" applyProtection="1">
      <alignment vertical="top"/>
      <protection locked="0"/>
    </xf>
    <xf numFmtId="0" fontId="6" fillId="0" borderId="9" xfId="2" applyFont="1" applyBorder="1" applyAlignment="1" applyProtection="1">
      <alignment vertical="top" wrapText="1"/>
      <protection locked="0"/>
    </xf>
    <xf numFmtId="4" fontId="6" fillId="0" borderId="9" xfId="2" applyNumberFormat="1" applyFont="1" applyBorder="1" applyAlignment="1" applyProtection="1">
      <alignment vertical="top"/>
      <protection locked="0"/>
    </xf>
    <xf numFmtId="4" fontId="6" fillId="0" borderId="10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6" fillId="0" borderId="0" xfId="2" applyNumberFormat="1" applyFont="1" applyAlignment="1" applyProtection="1">
      <alignment horizontal="right" vertical="top"/>
      <protection locked="0"/>
    </xf>
    <xf numFmtId="165" fontId="6" fillId="0" borderId="7" xfId="2" applyNumberFormat="1" applyFont="1" applyBorder="1" applyAlignment="1" applyProtection="1">
      <alignment horizontal="right" vertical="top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0" borderId="8" xfId="2" applyFont="1" applyBorder="1" applyAlignment="1">
      <alignment horizontal="left" vertical="top"/>
    </xf>
    <xf numFmtId="165" fontId="6" fillId="0" borderId="9" xfId="3" applyNumberFormat="1" applyFont="1" applyBorder="1" applyAlignment="1" applyProtection="1">
      <alignment vertical="top"/>
      <protection locked="0"/>
    </xf>
    <xf numFmtId="165" fontId="6" fillId="0" borderId="10" xfId="3" applyNumberFormat="1" applyFont="1" applyBorder="1" applyAlignment="1" applyProtection="1">
      <alignment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7" xfId="0" applyNumberFormat="1" applyFont="1" applyBorder="1" applyAlignment="1" applyProtection="1">
      <alignment horizontal="right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0" fontId="11" fillId="0" borderId="5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7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7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7" xfId="3" applyNumberFormat="1" applyFont="1" applyBorder="1" applyAlignment="1" applyProtection="1">
      <alignment horizontal="right" vertical="top"/>
      <protection locked="0"/>
    </xf>
    <xf numFmtId="0" fontId="6" fillId="0" borderId="8" xfId="2" applyFont="1" applyBorder="1" applyProtection="1">
      <protection locked="0"/>
    </xf>
    <xf numFmtId="0" fontId="6" fillId="0" borderId="9" xfId="2" applyFont="1" applyBorder="1" applyProtection="1">
      <protection locked="0"/>
    </xf>
    <xf numFmtId="0" fontId="6" fillId="0" borderId="9" xfId="2" applyFont="1" applyBorder="1" applyAlignment="1">
      <alignment vertical="top"/>
    </xf>
    <xf numFmtId="4" fontId="5" fillId="0" borderId="9" xfId="2" applyNumberFormat="1" applyFont="1" applyBorder="1" applyAlignment="1" applyProtection="1">
      <alignment vertical="top" wrapText="1"/>
      <protection locked="0"/>
    </xf>
    <xf numFmtId="4" fontId="5" fillId="0" borderId="10" xfId="2" applyNumberFormat="1" applyFont="1" applyBorder="1" applyAlignment="1" applyProtection="1">
      <alignment vertical="top" wrapText="1"/>
      <protection locked="0"/>
    </xf>
    <xf numFmtId="0" fontId="6" fillId="0" borderId="9" xfId="2" applyFont="1" applyBorder="1" applyAlignment="1" applyProtection="1">
      <alignment horizontal="left" vertical="top"/>
      <protection locked="0"/>
    </xf>
    <xf numFmtId="4" fontId="6" fillId="0" borderId="9" xfId="3" applyNumberFormat="1" applyFont="1" applyBorder="1" applyAlignment="1" applyProtection="1">
      <alignment vertical="top" wrapText="1"/>
      <protection locked="0"/>
    </xf>
    <xf numFmtId="4" fontId="6" fillId="0" borderId="10" xfId="3" applyNumberFormat="1" applyFont="1" applyBorder="1" applyAlignment="1" applyProtection="1">
      <alignment vertical="top" wrapText="1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0" fontId="6" fillId="2" borderId="0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top"/>
      <protection locked="0"/>
    </xf>
    <xf numFmtId="0" fontId="5" fillId="2" borderId="9" xfId="2" applyFont="1" applyFill="1" applyBorder="1" applyAlignment="1" applyProtection="1">
      <alignment horizontal="center" vertical="top"/>
      <protection locked="0"/>
    </xf>
    <xf numFmtId="0" fontId="5" fillId="2" borderId="10" xfId="2" applyFont="1" applyFill="1" applyBorder="1" applyAlignment="1" applyProtection="1">
      <alignment horizontal="center" vertical="top"/>
      <protection locked="0"/>
    </xf>
    <xf numFmtId="0" fontId="14" fillId="2" borderId="5" xfId="2" applyFont="1" applyFill="1" applyBorder="1" applyAlignment="1" applyProtection="1">
      <alignment horizontal="center" vertical="center"/>
      <protection locked="0"/>
    </xf>
    <xf numFmtId="0" fontId="14" fillId="2" borderId="7" xfId="2" applyFont="1" applyFill="1" applyBorder="1" applyAlignment="1" applyProtection="1">
      <alignment horizontal="center" vertical="center"/>
      <protection locked="0"/>
    </xf>
    <xf numFmtId="0" fontId="15" fillId="2" borderId="5" xfId="2" applyFont="1" applyFill="1" applyBorder="1" applyAlignment="1" applyProtection="1">
      <alignment horizontal="center" vertical="center"/>
      <protection locked="0"/>
    </xf>
    <xf numFmtId="0" fontId="15" fillId="2" borderId="0" xfId="2" applyFont="1" applyFill="1" applyAlignment="1" applyProtection="1">
      <alignment horizontal="center" vertical="center"/>
      <protection locked="0"/>
    </xf>
    <xf numFmtId="0" fontId="15" fillId="2" borderId="7" xfId="2" applyFont="1" applyFill="1" applyBorder="1" applyAlignment="1" applyProtection="1">
      <alignment horizontal="center" vertical="center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0" xfId="2" applyFont="1" applyFill="1" applyAlignment="1" applyProtection="1">
      <alignment horizontal="center" vertical="center" wrapText="1"/>
      <protection locked="0"/>
    </xf>
    <xf numFmtId="0" fontId="14" fillId="2" borderId="7" xfId="2" applyFont="1" applyFill="1" applyBorder="1" applyAlignment="1" applyProtection="1">
      <alignment horizontal="center" vertical="center" wrapText="1"/>
      <protection locked="0"/>
    </xf>
    <xf numFmtId="0" fontId="14" fillId="2" borderId="0" xfId="2" applyFont="1" applyFill="1" applyBorder="1" applyAlignment="1" applyProtection="1">
      <alignment horizontal="center" vertical="center"/>
      <protection locked="0"/>
    </xf>
  </cellXfs>
  <cellStyles count="4">
    <cellStyle name="Millares" xfId="1" builtinId="3"/>
    <cellStyle name="Millares 2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CUENTA%20PUBLICA%202025%20COMPLETA\Integraci&#243;n%20Paramunicip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Int. 31120"/>
      <sheetName val="31120"/>
      <sheetName val="Int. 31130"/>
      <sheetName val="31130"/>
      <sheetName val="Int. 31200"/>
      <sheetName val="31200"/>
      <sheetName val="Int. 32200"/>
      <sheetName val="32200"/>
      <sheetName val="Int. 32300"/>
      <sheetName val="32300"/>
      <sheetName val="Int. 32400"/>
      <sheetName val="32400"/>
      <sheetName val="Int. Paramunicipal"/>
      <sheetName val="Paramunicip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 t="str">
            <v>Sector Paramunicipal</v>
          </cell>
        </row>
        <row r="2">
          <cell r="B2" t="str">
            <v>Estado de Actividades</v>
          </cell>
        </row>
        <row r="3">
          <cell r="B3" t="str">
            <v>Del 01 de Enero al 31 de Diciembre de 2025</v>
          </cell>
        </row>
        <row r="7">
          <cell r="E7">
            <v>29825349</v>
          </cell>
          <cell r="F7">
            <v>28458556.890000001</v>
          </cell>
          <cell r="G7">
            <v>27053007.23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1554910</v>
          </cell>
          <cell r="F9">
            <v>627827.93000000005</v>
          </cell>
          <cell r="G9">
            <v>1037063.94</v>
          </cell>
        </row>
        <row r="10">
          <cell r="E10">
            <v>25764576</v>
          </cell>
          <cell r="F10">
            <v>23834567.199999999</v>
          </cell>
          <cell r="G10">
            <v>21944754.449999999</v>
          </cell>
        </row>
        <row r="11">
          <cell r="E11">
            <v>4137126</v>
          </cell>
          <cell r="F11">
            <v>6399712.6200000001</v>
          </cell>
          <cell r="G11">
            <v>7464875.0300000003</v>
          </cell>
        </row>
        <row r="12">
          <cell r="E12">
            <v>3871215</v>
          </cell>
          <cell r="F12">
            <v>2430218.06</v>
          </cell>
          <cell r="G12">
            <v>2556364.5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5">
          <cell r="E15">
            <v>242473459</v>
          </cell>
          <cell r="F15">
            <v>234084569.53</v>
          </cell>
        </row>
        <row r="16">
          <cell r="E16">
            <v>22004664</v>
          </cell>
          <cell r="F16">
            <v>55048850</v>
          </cell>
          <cell r="G16">
            <v>61784399.149999999</v>
          </cell>
        </row>
        <row r="17">
          <cell r="G17">
            <v>0</v>
          </cell>
        </row>
        <row r="18"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8">
          <cell r="E28">
            <v>118297319</v>
          </cell>
          <cell r="F28">
            <v>124894122</v>
          </cell>
          <cell r="G28">
            <v>100710151.27</v>
          </cell>
        </row>
        <row r="29">
          <cell r="E29">
            <v>23979050</v>
          </cell>
          <cell r="F29">
            <v>23902557</v>
          </cell>
          <cell r="G29">
            <v>23783537.280000001</v>
          </cell>
        </row>
        <row r="30">
          <cell r="E30">
            <v>67644130</v>
          </cell>
          <cell r="F30">
            <v>53844488</v>
          </cell>
          <cell r="G30">
            <v>49563858.049999997</v>
          </cell>
        </row>
        <row r="32">
          <cell r="E32">
            <v>21437576</v>
          </cell>
          <cell r="F32">
            <v>19986660</v>
          </cell>
          <cell r="G32">
            <v>18483007.140000001</v>
          </cell>
        </row>
        <row r="33">
          <cell r="E33">
            <v>0</v>
          </cell>
          <cell r="F33">
            <v>0</v>
          </cell>
          <cell r="G33">
            <v>0</v>
          </cell>
        </row>
        <row r="34">
          <cell r="E34">
            <v>0</v>
          </cell>
          <cell r="F34">
            <v>863267</v>
          </cell>
          <cell r="G34">
            <v>879753.5</v>
          </cell>
        </row>
        <row r="35">
          <cell r="E35">
            <v>13988555</v>
          </cell>
          <cell r="F35">
            <v>37072148</v>
          </cell>
          <cell r="G35">
            <v>36050273.93</v>
          </cell>
        </row>
        <row r="36">
          <cell r="E36">
            <v>5960230</v>
          </cell>
          <cell r="F36">
            <v>4764713</v>
          </cell>
          <cell r="G36">
            <v>3459092.16</v>
          </cell>
        </row>
        <row r="37">
          <cell r="E37">
            <v>0</v>
          </cell>
          <cell r="F37">
            <v>0</v>
          </cell>
          <cell r="G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</row>
        <row r="42">
          <cell r="E42">
            <v>0</v>
          </cell>
          <cell r="F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</row>
        <row r="44">
          <cell r="E44">
            <v>235529</v>
          </cell>
          <cell r="F44">
            <v>4188474</v>
          </cell>
          <cell r="G44">
            <v>0</v>
          </cell>
        </row>
        <row r="45">
          <cell r="G45">
            <v>0</v>
          </cell>
        </row>
        <row r="46">
          <cell r="E46">
            <v>0</v>
          </cell>
          <cell r="F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</row>
        <row r="51">
          <cell r="G51">
            <v>4938324.75</v>
          </cell>
        </row>
        <row r="52">
          <cell r="E52">
            <v>5656310</v>
          </cell>
          <cell r="F52">
            <v>5317848.71</v>
          </cell>
        </row>
        <row r="53">
          <cell r="E53">
            <v>0</v>
          </cell>
          <cell r="F53">
            <v>0</v>
          </cell>
          <cell r="G53">
            <v>0</v>
          </cell>
        </row>
        <row r="54">
          <cell r="E54">
            <v>0</v>
          </cell>
          <cell r="F54">
            <v>0</v>
          </cell>
          <cell r="G54">
            <v>312467.51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</row>
        <row r="58">
          <cell r="G58">
            <v>48786364.850000001</v>
          </cell>
        </row>
        <row r="59">
          <cell r="E59">
            <v>33174412</v>
          </cell>
          <cell r="F59">
            <v>160725097.58000001</v>
          </cell>
        </row>
        <row r="68">
          <cell r="B68" t="str">
            <v>Estado de Situación Financiera</v>
          </cell>
        </row>
        <row r="69">
          <cell r="B69" t="str">
            <v>Al 31 de Diciembre de 2025</v>
          </cell>
        </row>
        <row r="74">
          <cell r="E74">
            <v>63443713</v>
          </cell>
          <cell r="F74">
            <v>42318099.079999998</v>
          </cell>
          <cell r="G74">
            <v>95516096.569999993</v>
          </cell>
        </row>
        <row r="75">
          <cell r="E75">
            <v>1131366</v>
          </cell>
          <cell r="F75">
            <v>616301.85</v>
          </cell>
          <cell r="G75">
            <v>682769.97</v>
          </cell>
        </row>
        <row r="76">
          <cell r="E76">
            <v>12917814</v>
          </cell>
          <cell r="F76">
            <v>5779310.7999999998</v>
          </cell>
          <cell r="G76">
            <v>48460666.609999999</v>
          </cell>
        </row>
        <row r="77">
          <cell r="E77">
            <v>0</v>
          </cell>
          <cell r="F77">
            <v>0</v>
          </cell>
          <cell r="G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</row>
        <row r="85">
          <cell r="E85">
            <v>0</v>
          </cell>
          <cell r="F85">
            <v>0</v>
          </cell>
          <cell r="G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</row>
        <row r="87">
          <cell r="E87">
            <v>155125505</v>
          </cell>
          <cell r="F87">
            <v>155786968.36000001</v>
          </cell>
          <cell r="G87">
            <v>152016280.91999999</v>
          </cell>
        </row>
        <row r="88">
          <cell r="E88">
            <v>69862592</v>
          </cell>
          <cell r="F88">
            <v>59972233.539999999</v>
          </cell>
          <cell r="G88">
            <v>55620039.049999997</v>
          </cell>
        </row>
        <row r="89">
          <cell r="E89">
            <v>5642138</v>
          </cell>
          <cell r="F89">
            <v>5640189.46</v>
          </cell>
          <cell r="G89">
            <v>5640189.46</v>
          </cell>
        </row>
        <row r="90">
          <cell r="E90">
            <v>-76249267</v>
          </cell>
          <cell r="F90">
            <v>-70592957.049999997</v>
          </cell>
          <cell r="G90">
            <v>-65490210.969999999</v>
          </cell>
        </row>
        <row r="91">
          <cell r="E91">
            <v>745602</v>
          </cell>
          <cell r="F91">
            <v>745601.53</v>
          </cell>
          <cell r="G91">
            <v>745601.53</v>
          </cell>
        </row>
        <row r="92">
          <cell r="E92">
            <v>0</v>
          </cell>
          <cell r="F92">
            <v>0</v>
          </cell>
          <cell r="G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</row>
        <row r="102">
          <cell r="E102">
            <v>17933102</v>
          </cell>
          <cell r="F102">
            <v>11954349.48</v>
          </cell>
          <cell r="G102">
            <v>12066430.32</v>
          </cell>
        </row>
        <row r="103">
          <cell r="E103">
            <v>0</v>
          </cell>
          <cell r="F103">
            <v>0</v>
          </cell>
          <cell r="G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</row>
        <row r="109">
          <cell r="E109">
            <v>-3</v>
          </cell>
          <cell r="F109">
            <v>-3</v>
          </cell>
          <cell r="G109">
            <v>-3</v>
          </cell>
        </row>
        <row r="114">
          <cell r="E114">
            <v>0</v>
          </cell>
          <cell r="F114">
            <v>0</v>
          </cell>
          <cell r="G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</row>
        <row r="128">
          <cell r="E128">
            <v>82188558</v>
          </cell>
          <cell r="F128">
            <v>82188557.620000005</v>
          </cell>
          <cell r="G128">
            <v>82188557.620000005</v>
          </cell>
        </row>
        <row r="129">
          <cell r="E129">
            <v>14722911</v>
          </cell>
          <cell r="F129">
            <v>14722910.57</v>
          </cell>
          <cell r="G129">
            <v>5597202.0800000001</v>
          </cell>
        </row>
        <row r="130">
          <cell r="E130">
            <v>0</v>
          </cell>
          <cell r="F130">
            <v>0</v>
          </cell>
          <cell r="G130">
            <v>0</v>
          </cell>
        </row>
        <row r="133">
          <cell r="E133">
            <v>39258189</v>
          </cell>
          <cell r="F133">
            <v>-84675072.640000001</v>
          </cell>
          <cell r="G133">
            <v>65957196.979999997</v>
          </cell>
        </row>
        <row r="134">
          <cell r="E134">
            <v>79527707</v>
          </cell>
          <cell r="F134">
            <v>177086005.53999999</v>
          </cell>
          <cell r="G134">
            <v>128393049.12</v>
          </cell>
        </row>
        <row r="135">
          <cell r="E135">
            <v>-1011000</v>
          </cell>
          <cell r="F135">
            <v>-1011000</v>
          </cell>
          <cell r="G135">
            <v>-1011000</v>
          </cell>
        </row>
        <row r="136">
          <cell r="E136">
            <v>0</v>
          </cell>
          <cell r="F136">
            <v>0</v>
          </cell>
          <cell r="G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2"/>
  <sheetViews>
    <sheetView showGridLines="0" showRowColHeaders="0" tabSelected="1" topLeftCell="AA1" zoomScaleNormal="100" workbookViewId="0">
      <selection activeCell="AB3" sqref="AB3:AF3"/>
    </sheetView>
  </sheetViews>
  <sheetFormatPr baseColWidth="10" defaultRowHeight="15" x14ac:dyDescent="0.25"/>
  <cols>
    <col min="1" max="2" width="2" style="103" hidden="1" customWidth="1"/>
    <col min="3" max="3" width="43.42578125" style="132" hidden="1" customWidth="1"/>
    <col min="4" max="4" width="15.42578125" style="49" hidden="1" customWidth="1"/>
    <col min="5" max="5" width="15.85546875" style="49" hidden="1" customWidth="1"/>
    <col min="6" max="6" width="15.5703125" style="49" hidden="1" customWidth="1"/>
    <col min="7" max="7" width="50.85546875" style="54" hidden="1" customWidth="1"/>
    <col min="8" max="9" width="15.85546875" style="54" hidden="1" customWidth="1"/>
    <col min="10" max="10" width="16" style="54" hidden="1" customWidth="1"/>
    <col min="11" max="11" width="5.5703125" style="54" hidden="1" customWidth="1"/>
    <col min="12" max="12" width="2.7109375" style="103" hidden="1" customWidth="1"/>
    <col min="13" max="13" width="2.85546875" style="54" hidden="1" customWidth="1"/>
    <col min="14" max="14" width="56.85546875" style="54" hidden="1" customWidth="1"/>
    <col min="15" max="15" width="17.42578125" style="54" hidden="1" customWidth="1"/>
    <col min="16" max="16" width="16" style="54" hidden="1" customWidth="1"/>
    <col min="17" max="17" width="17.140625" style="54" hidden="1" customWidth="1"/>
    <col min="18" max="18" width="6.42578125" style="54" hidden="1" customWidth="1"/>
    <col min="19" max="19" width="5.85546875" style="103" hidden="1" customWidth="1"/>
    <col min="20" max="20" width="53.42578125" style="54" hidden="1" customWidth="1"/>
    <col min="21" max="24" width="20.140625" style="54" hidden="1" customWidth="1"/>
    <col min="25" max="25" width="16.140625" style="54" hidden="1" customWidth="1"/>
    <col min="26" max="26" width="7.140625" style="54" hidden="1" customWidth="1"/>
    <col min="27" max="27" width="5.85546875" style="103" customWidth="1"/>
    <col min="28" max="28" width="50.85546875" style="54" customWidth="1"/>
    <col min="29" max="29" width="16.42578125" style="54" customWidth="1"/>
    <col min="30" max="30" width="14.85546875" style="54" customWidth="1"/>
    <col min="31" max="31" width="15.140625" style="54" customWidth="1"/>
    <col min="32" max="32" width="15.42578125" style="54" customWidth="1"/>
    <col min="33" max="33" width="7.140625" style="54" customWidth="1"/>
    <col min="34" max="34" width="7.140625" style="103" hidden="1" customWidth="1"/>
    <col min="35" max="36" width="1.85546875" style="54" hidden="1" customWidth="1"/>
    <col min="37" max="37" width="57.5703125" style="54" hidden="1" customWidth="1"/>
    <col min="38" max="38" width="16.85546875" style="54" hidden="1" customWidth="1"/>
    <col min="39" max="39" width="15.5703125" style="54" hidden="1" customWidth="1"/>
    <col min="40" max="41" width="11.42578125" hidden="1" customWidth="1"/>
    <col min="42" max="43" width="11.42578125" customWidth="1"/>
  </cols>
  <sheetData>
    <row r="1" spans="1:39" x14ac:dyDescent="0.25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39" ht="14.45" customHeight="1" x14ac:dyDescent="0.25">
      <c r="A2" s="1"/>
      <c r="B2" s="1"/>
      <c r="C2" s="4" t="str">
        <f>+[1]Paramunicipal!B1</f>
        <v>Sector Paramunicipal</v>
      </c>
      <c r="D2" s="5"/>
      <c r="E2" s="5"/>
      <c r="F2" s="5"/>
      <c r="G2" s="5"/>
      <c r="H2" s="5"/>
      <c r="I2" s="7"/>
      <c r="J2" s="6"/>
      <c r="K2" s="2"/>
      <c r="L2" s="1"/>
      <c r="M2" s="4" t="str">
        <f>+C2</f>
        <v>Sector Paramunicipal</v>
      </c>
      <c r="N2" s="5"/>
      <c r="O2" s="5"/>
      <c r="P2" s="7"/>
      <c r="Q2" s="8"/>
      <c r="R2" s="2"/>
      <c r="S2" s="1"/>
      <c r="T2" s="9" t="str">
        <f>+C2</f>
        <v>Sector Paramunicipal</v>
      </c>
      <c r="U2" s="10"/>
      <c r="V2" s="10"/>
      <c r="W2" s="10"/>
      <c r="X2" s="10"/>
      <c r="Y2" s="11"/>
      <c r="Z2" s="2"/>
      <c r="AA2" s="1"/>
      <c r="AB2" s="4" t="str">
        <f>+C2</f>
        <v>Sector Paramunicipal</v>
      </c>
      <c r="AC2" s="5"/>
      <c r="AD2" s="5"/>
      <c r="AE2" s="5"/>
      <c r="AF2" s="7"/>
      <c r="AG2" s="2"/>
      <c r="AH2" s="1"/>
      <c r="AI2" s="4" t="str">
        <f>+C2</f>
        <v>Sector Paramunicipal</v>
      </c>
      <c r="AJ2" s="5"/>
      <c r="AK2" s="5"/>
      <c r="AL2" s="5"/>
      <c r="AM2" s="7"/>
    </row>
    <row r="3" spans="1:39" ht="18" x14ac:dyDescent="0.25">
      <c r="A3" s="1"/>
      <c r="B3" s="1"/>
      <c r="C3" s="12" t="str">
        <f>+[1]Paramunicipal!B68</f>
        <v>Estado de Situación Financiera</v>
      </c>
      <c r="D3" s="161"/>
      <c r="E3" s="161"/>
      <c r="F3" s="161"/>
      <c r="G3" s="161"/>
      <c r="H3" s="161"/>
      <c r="I3" s="15"/>
      <c r="J3" s="14"/>
      <c r="K3" s="2"/>
      <c r="L3" s="1"/>
      <c r="M3" s="167" t="str">
        <f>+[1]Paramunicipal!B2</f>
        <v>Estado de Actividades</v>
      </c>
      <c r="N3" s="168"/>
      <c r="O3" s="168"/>
      <c r="P3" s="169"/>
      <c r="Q3" s="16"/>
      <c r="R3" s="2"/>
      <c r="S3" s="1"/>
      <c r="T3" s="170" t="s">
        <v>0</v>
      </c>
      <c r="U3" s="171"/>
      <c r="V3" s="171"/>
      <c r="W3" s="171"/>
      <c r="X3" s="171"/>
      <c r="Y3" s="172"/>
      <c r="Z3" s="2"/>
      <c r="AA3" s="1"/>
      <c r="AB3" s="165" t="s">
        <v>1</v>
      </c>
      <c r="AC3" s="173"/>
      <c r="AD3" s="173"/>
      <c r="AE3" s="173"/>
      <c r="AF3" s="166"/>
      <c r="AG3" s="2"/>
      <c r="AH3" s="1"/>
      <c r="AI3" s="12" t="s">
        <v>2</v>
      </c>
      <c r="AJ3" s="13"/>
      <c r="AK3" s="13"/>
      <c r="AL3" s="13"/>
      <c r="AM3" s="15"/>
    </row>
    <row r="4" spans="1:39" x14ac:dyDescent="0.25">
      <c r="A4" s="1"/>
      <c r="B4" s="1"/>
      <c r="C4" s="12" t="str">
        <f>+[1]Paramunicipal!B69</f>
        <v>Al 31 de Diciembre de 2025</v>
      </c>
      <c r="D4" s="161"/>
      <c r="E4" s="161"/>
      <c r="F4" s="161"/>
      <c r="G4" s="161"/>
      <c r="H4" s="161"/>
      <c r="I4" s="15"/>
      <c r="J4" s="14"/>
      <c r="K4" s="2"/>
      <c r="L4" s="1"/>
      <c r="M4" s="12" t="str">
        <f>+[1]Paramunicipal!B3</f>
        <v>Del 01 de Enero al 31 de Diciembre de 2025</v>
      </c>
      <c r="N4" s="13"/>
      <c r="O4" s="13"/>
      <c r="P4" s="15"/>
      <c r="Q4" s="16"/>
      <c r="R4" s="2"/>
      <c r="S4" s="1"/>
      <c r="T4" s="17" t="str">
        <f>+M4</f>
        <v>Del 01 de Enero al 31 de Diciembre de 2025</v>
      </c>
      <c r="U4" s="18"/>
      <c r="V4" s="18"/>
      <c r="W4" s="18"/>
      <c r="X4" s="18"/>
      <c r="Y4" s="19"/>
      <c r="Z4" s="2"/>
      <c r="AA4" s="20"/>
      <c r="AB4" s="12" t="str">
        <f>+M4</f>
        <v>Del 01 de Enero al 31 de Diciembre de 2025</v>
      </c>
      <c r="AC4" s="161"/>
      <c r="AD4" s="161"/>
      <c r="AE4" s="161"/>
      <c r="AF4" s="15"/>
      <c r="AG4" s="2"/>
      <c r="AH4" s="1"/>
      <c r="AI4" s="12" t="str">
        <f>+T4</f>
        <v>Del 01 de Enero al 31 de Diciembre de 2025</v>
      </c>
      <c r="AJ4" s="13"/>
      <c r="AK4" s="13"/>
      <c r="AL4" s="13"/>
      <c r="AM4" s="15"/>
    </row>
    <row r="5" spans="1:39" ht="30.6" customHeight="1" x14ac:dyDescent="0.25">
      <c r="A5" s="20"/>
      <c r="B5" s="20"/>
      <c r="C5" s="21"/>
      <c r="D5" s="22"/>
      <c r="E5" s="22"/>
      <c r="F5" s="22"/>
      <c r="G5" s="22"/>
      <c r="H5" s="22"/>
      <c r="I5" s="25"/>
      <c r="J5" s="23"/>
      <c r="K5" s="24"/>
      <c r="L5" s="20"/>
      <c r="M5" s="162" t="s">
        <v>157</v>
      </c>
      <c r="N5" s="163"/>
      <c r="O5" s="163"/>
      <c r="P5" s="164"/>
      <c r="Q5" s="26"/>
      <c r="R5" s="24"/>
      <c r="S5" s="20"/>
      <c r="T5" s="27" t="s">
        <v>3</v>
      </c>
      <c r="U5" s="28" t="s">
        <v>4</v>
      </c>
      <c r="V5" s="28" t="s">
        <v>5</v>
      </c>
      <c r="W5" s="28" t="s">
        <v>6</v>
      </c>
      <c r="X5" s="28" t="s">
        <v>7</v>
      </c>
      <c r="Y5" s="28" t="s">
        <v>8</v>
      </c>
      <c r="Z5" s="24"/>
      <c r="AA5" s="1"/>
      <c r="AB5" s="21"/>
      <c r="AC5" s="22"/>
      <c r="AD5" s="22"/>
      <c r="AE5" s="22"/>
      <c r="AF5" s="25"/>
      <c r="AG5" s="24"/>
      <c r="AH5" s="20"/>
      <c r="AI5" s="29"/>
      <c r="AJ5" s="30"/>
      <c r="AK5" s="30"/>
      <c r="AL5" s="30"/>
      <c r="AM5" s="31"/>
    </row>
    <row r="6" spans="1:39" ht="14.45" customHeight="1" x14ac:dyDescent="0.25">
      <c r="A6" s="32">
        <v>1000</v>
      </c>
      <c r="B6" s="32">
        <v>2000</v>
      </c>
      <c r="C6" s="33" t="s">
        <v>9</v>
      </c>
      <c r="D6" s="34">
        <v>2025</v>
      </c>
      <c r="E6" s="34">
        <v>2024</v>
      </c>
      <c r="F6" s="34">
        <v>2017</v>
      </c>
      <c r="G6" s="35" t="s">
        <v>10</v>
      </c>
      <c r="H6" s="34">
        <v>2025</v>
      </c>
      <c r="I6" s="36">
        <v>2024</v>
      </c>
      <c r="J6" s="37">
        <v>2017</v>
      </c>
      <c r="K6" s="34"/>
      <c r="L6" s="38"/>
      <c r="M6" s="39"/>
      <c r="N6" s="40"/>
      <c r="O6" s="34">
        <v>2025</v>
      </c>
      <c r="P6" s="36">
        <v>2024</v>
      </c>
      <c r="Q6" s="36">
        <v>2017</v>
      </c>
      <c r="R6" s="2"/>
      <c r="S6" s="1"/>
      <c r="T6" s="41"/>
      <c r="U6" s="42"/>
      <c r="V6" s="42"/>
      <c r="W6" s="42"/>
      <c r="X6" s="42"/>
      <c r="Y6" s="43"/>
      <c r="Z6" s="2"/>
      <c r="AA6" s="32">
        <v>1000</v>
      </c>
      <c r="AB6" s="44" t="s">
        <v>9</v>
      </c>
      <c r="AC6" s="45">
        <f>IF(E32&gt;D32,E32-D32,0)</f>
        <v>0</v>
      </c>
      <c r="AD6" s="46">
        <f>IF(D32&gt;E32,D32-E32,0)</f>
        <v>32353715.430000007</v>
      </c>
      <c r="AE6" s="45">
        <f>IF(F32&gt;E32,F32-E32,0)</f>
        <v>92925685.569999993</v>
      </c>
      <c r="AF6" s="46">
        <f>IF(E32&gt;F32,E32-F32,0)</f>
        <v>0</v>
      </c>
      <c r="AG6" s="2"/>
      <c r="AH6" s="1"/>
      <c r="AI6" s="47" t="s">
        <v>3</v>
      </c>
      <c r="AJ6" s="48"/>
      <c r="AK6" s="48"/>
      <c r="AL6" s="34">
        <v>2025</v>
      </c>
      <c r="AM6" s="36">
        <v>2024</v>
      </c>
    </row>
    <row r="7" spans="1:39" x14ac:dyDescent="0.25">
      <c r="A7" s="32"/>
      <c r="B7" s="32"/>
      <c r="C7" s="33"/>
      <c r="G7" s="35"/>
      <c r="H7" s="50"/>
      <c r="I7" s="51"/>
      <c r="J7" s="51"/>
      <c r="K7" s="50"/>
      <c r="L7" s="32">
        <v>4000</v>
      </c>
      <c r="M7" s="52" t="s">
        <v>11</v>
      </c>
      <c r="N7" s="53"/>
      <c r="P7" s="55"/>
      <c r="Q7" s="55"/>
      <c r="R7" s="2"/>
      <c r="S7" s="56">
        <v>900001</v>
      </c>
      <c r="T7" s="44" t="s">
        <v>12</v>
      </c>
      <c r="U7" s="57">
        <f>SUM(U8:U10)</f>
        <v>96911468.189999998</v>
      </c>
      <c r="V7" s="58"/>
      <c r="W7" s="58"/>
      <c r="X7" s="57"/>
      <c r="Y7" s="59">
        <f>SUM(U7:X7)</f>
        <v>96911468.189999998</v>
      </c>
      <c r="Z7" s="2"/>
      <c r="AA7" s="32">
        <v>1100</v>
      </c>
      <c r="AB7" s="60" t="s">
        <v>13</v>
      </c>
      <c r="AC7" s="61">
        <f>IF(E17&gt;D17,E17-D17,0)</f>
        <v>0</v>
      </c>
      <c r="AD7" s="62">
        <f>IF(D17&gt;E17,D17-E17,0)</f>
        <v>28779181.270000003</v>
      </c>
      <c r="AE7" s="61">
        <f>IF(F17&gt;E17,F17-E17,0)</f>
        <v>95945821.419999987</v>
      </c>
      <c r="AF7" s="62">
        <f>IF(E17&gt;F17,E17-F17,0)</f>
        <v>0</v>
      </c>
      <c r="AG7" s="2"/>
      <c r="AH7" s="1"/>
      <c r="AI7" s="63"/>
      <c r="AJ7" s="64"/>
      <c r="AK7" s="65"/>
      <c r="AL7" s="66"/>
      <c r="AM7" s="67"/>
    </row>
    <row r="8" spans="1:39" x14ac:dyDescent="0.25">
      <c r="A8" s="32">
        <v>1100</v>
      </c>
      <c r="B8" s="32">
        <v>2100</v>
      </c>
      <c r="C8" s="68" t="s">
        <v>13</v>
      </c>
      <c r="G8" s="35" t="s">
        <v>14</v>
      </c>
      <c r="H8" s="69"/>
      <c r="I8" s="70"/>
      <c r="J8" s="71"/>
      <c r="K8" s="72"/>
      <c r="L8" s="32">
        <v>4100</v>
      </c>
      <c r="M8" s="73" t="s">
        <v>15</v>
      </c>
      <c r="N8" s="74"/>
      <c r="O8" s="69">
        <f>SUM(O9:O15)</f>
        <v>65153176</v>
      </c>
      <c r="P8" s="70">
        <f>SUM(P9:P15)</f>
        <v>61750882.699999996</v>
      </c>
      <c r="Q8" s="70">
        <f>SUM(Q9:Q16)</f>
        <v>60056065.150000006</v>
      </c>
      <c r="R8" s="2"/>
      <c r="S8" s="75">
        <v>3110</v>
      </c>
      <c r="T8" s="76" t="s">
        <v>16</v>
      </c>
      <c r="U8" s="77">
        <f>+I35</f>
        <v>82188557.620000005</v>
      </c>
      <c r="V8" s="58"/>
      <c r="W8" s="58"/>
      <c r="X8" s="58"/>
      <c r="Y8" s="78">
        <f>SUM(U8:X8)</f>
        <v>82188557.620000005</v>
      </c>
      <c r="Z8" s="2"/>
      <c r="AA8" s="75">
        <v>1110</v>
      </c>
      <c r="AB8" s="76" t="s">
        <v>17</v>
      </c>
      <c r="AC8" s="79">
        <f>IF(E9&gt;D9,E9-D9,0)</f>
        <v>0</v>
      </c>
      <c r="AD8" s="80">
        <f>IF(D9&gt;E9,D9-E9,0)</f>
        <v>21125613.920000002</v>
      </c>
      <c r="AE8" s="79">
        <f>IF(F9&gt;E9,F9-E9,0)</f>
        <v>53197997.489999995</v>
      </c>
      <c r="AF8" s="80">
        <f>IF(E9&gt;F9,E9-F9,0)</f>
        <v>0</v>
      </c>
      <c r="AG8" s="2"/>
      <c r="AH8" s="1"/>
      <c r="AI8" s="81" t="s">
        <v>18</v>
      </c>
      <c r="AJ8" s="64"/>
      <c r="AK8" s="82"/>
      <c r="AL8" s="83"/>
      <c r="AM8" s="84"/>
    </row>
    <row r="9" spans="1:39" x14ac:dyDescent="0.25">
      <c r="A9" s="75">
        <v>1110</v>
      </c>
      <c r="B9" s="75">
        <v>2110</v>
      </c>
      <c r="C9" s="85" t="s">
        <v>17</v>
      </c>
      <c r="D9" s="86">
        <f>+[1]Paramunicipal!E74</f>
        <v>63443713</v>
      </c>
      <c r="E9" s="86">
        <f>+[1]Paramunicipal!F74</f>
        <v>42318099.079999998</v>
      </c>
      <c r="F9" s="86">
        <f>+[1]Paramunicipal!G74</f>
        <v>95516096.569999993</v>
      </c>
      <c r="G9" s="87" t="s">
        <v>19</v>
      </c>
      <c r="H9" s="86">
        <f>+[1]Paramunicipal!E102</f>
        <v>17933102</v>
      </c>
      <c r="I9" s="88">
        <f>+[1]Paramunicipal!F102</f>
        <v>11954349.48</v>
      </c>
      <c r="J9" s="88">
        <f>+[1]Paramunicipal!G102</f>
        <v>12066430.32</v>
      </c>
      <c r="K9" s="86"/>
      <c r="L9" s="75">
        <v>4110</v>
      </c>
      <c r="M9" s="89"/>
      <c r="N9" s="90" t="s">
        <v>20</v>
      </c>
      <c r="O9" s="86">
        <f>+[1]Paramunicipal!E7</f>
        <v>29825349</v>
      </c>
      <c r="P9" s="88">
        <f>+[1]Paramunicipal!F7</f>
        <v>28458556.890000001</v>
      </c>
      <c r="Q9" s="88">
        <f>+[1]Paramunicipal!G7</f>
        <v>27053007.23</v>
      </c>
      <c r="R9" s="2"/>
      <c r="S9" s="75">
        <v>3120</v>
      </c>
      <c r="T9" s="76" t="s">
        <v>21</v>
      </c>
      <c r="U9" s="77">
        <f>+I36</f>
        <v>14722910.57</v>
      </c>
      <c r="V9" s="58"/>
      <c r="W9" s="58"/>
      <c r="X9" s="58"/>
      <c r="Y9" s="78">
        <f>SUM(U9:X9)</f>
        <v>14722910.57</v>
      </c>
      <c r="Z9" s="2"/>
      <c r="AA9" s="75">
        <v>1120</v>
      </c>
      <c r="AB9" s="76" t="s">
        <v>22</v>
      </c>
      <c r="AC9" s="79">
        <f>IF(E10&gt;D10,E10-D10,0)</f>
        <v>0</v>
      </c>
      <c r="AD9" s="80">
        <f>IF(D10&gt;E10,D10-E10,0)</f>
        <v>515064.15</v>
      </c>
      <c r="AE9" s="79">
        <f>IF(F10&gt;E10,F10-E10,0)</f>
        <v>66468.12</v>
      </c>
      <c r="AF9" s="80">
        <f>IF(E10&gt;F10,E10-F10,0)</f>
        <v>0</v>
      </c>
      <c r="AG9" s="2"/>
      <c r="AH9" s="1"/>
      <c r="AI9" s="63"/>
      <c r="AJ9" s="82" t="s">
        <v>23</v>
      </c>
      <c r="AK9" s="82"/>
      <c r="AL9" s="57">
        <f ca="1">SUM(AL10:AL19)</f>
        <v>0</v>
      </c>
      <c r="AM9" s="59">
        <f ca="1">SUM(AM10:AM19)</f>
        <v>352299092.39999998</v>
      </c>
    </row>
    <row r="10" spans="1:39" x14ac:dyDescent="0.25">
      <c r="A10" s="75">
        <v>1120</v>
      </c>
      <c r="B10" s="75">
        <v>2120</v>
      </c>
      <c r="C10" s="85" t="s">
        <v>22</v>
      </c>
      <c r="D10" s="86">
        <f>+[1]Paramunicipal!E75</f>
        <v>1131366</v>
      </c>
      <c r="E10" s="86">
        <f>+[1]Paramunicipal!F75</f>
        <v>616301.85</v>
      </c>
      <c r="F10" s="86">
        <f>+[1]Paramunicipal!G75</f>
        <v>682769.97</v>
      </c>
      <c r="G10" s="87" t="s">
        <v>24</v>
      </c>
      <c r="H10" s="86">
        <f>+[1]Paramunicipal!E103</f>
        <v>0</v>
      </c>
      <c r="I10" s="88">
        <f>+[1]Paramunicipal!F103</f>
        <v>0</v>
      </c>
      <c r="J10" s="88">
        <f>+[1]Paramunicipal!G103</f>
        <v>0</v>
      </c>
      <c r="K10" s="86"/>
      <c r="L10" s="75">
        <v>4120</v>
      </c>
      <c r="M10" s="89"/>
      <c r="N10" s="90" t="s">
        <v>25</v>
      </c>
      <c r="O10" s="86">
        <f>+[1]Paramunicipal!E8</f>
        <v>0</v>
      </c>
      <c r="P10" s="88">
        <f>+[1]Paramunicipal!F8</f>
        <v>0</v>
      </c>
      <c r="Q10" s="88">
        <f>+[1]Paramunicipal!G8</f>
        <v>0</v>
      </c>
      <c r="R10" s="2"/>
      <c r="S10" s="75">
        <v>3130</v>
      </c>
      <c r="T10" s="76" t="s">
        <v>26</v>
      </c>
      <c r="U10" s="77">
        <f>+I37</f>
        <v>0</v>
      </c>
      <c r="V10" s="58"/>
      <c r="W10" s="58"/>
      <c r="X10" s="58"/>
      <c r="Y10" s="78">
        <f>SUM(U10:X10)</f>
        <v>0</v>
      </c>
      <c r="Z10" s="2"/>
      <c r="AA10" s="75">
        <v>1130</v>
      </c>
      <c r="AB10" s="76" t="s">
        <v>27</v>
      </c>
      <c r="AC10" s="79">
        <f>IF(E11&gt;D11,E11-D11,0)</f>
        <v>0</v>
      </c>
      <c r="AD10" s="80">
        <f>IF(D11&gt;E11,D11-E11,0)</f>
        <v>7138503.2000000002</v>
      </c>
      <c r="AE10" s="79">
        <f>IF(F11&gt;E11,F11-E11,0)</f>
        <v>42681355.810000002</v>
      </c>
      <c r="AF10" s="80">
        <f>IF(E11&gt;F11,E11-F11,0)</f>
        <v>0</v>
      </c>
      <c r="AG10" s="2"/>
      <c r="AH10" s="75">
        <v>4110</v>
      </c>
      <c r="AI10" s="63"/>
      <c r="AJ10" s="64"/>
      <c r="AK10" s="91" t="s">
        <v>20</v>
      </c>
      <c r="AL10" s="77">
        <v>0</v>
      </c>
      <c r="AM10" s="92">
        <f t="shared" ref="AM10:AM16" si="0">+P9</f>
        <v>28458556.890000001</v>
      </c>
    </row>
    <row r="11" spans="1:39" x14ac:dyDescent="0.25">
      <c r="A11" s="75">
        <v>1130</v>
      </c>
      <c r="B11" s="75">
        <v>2130</v>
      </c>
      <c r="C11" s="85" t="s">
        <v>27</v>
      </c>
      <c r="D11" s="86">
        <f>+[1]Paramunicipal!E76</f>
        <v>12917814</v>
      </c>
      <c r="E11" s="86">
        <f>+[1]Paramunicipal!F76</f>
        <v>5779310.7999999998</v>
      </c>
      <c r="F11" s="86">
        <f>+[1]Paramunicipal!G76</f>
        <v>48460666.609999999</v>
      </c>
      <c r="G11" s="87" t="s">
        <v>28</v>
      </c>
      <c r="H11" s="86">
        <f>+[1]Paramunicipal!E104</f>
        <v>0</v>
      </c>
      <c r="I11" s="88">
        <f>+[1]Paramunicipal!F104</f>
        <v>0</v>
      </c>
      <c r="J11" s="88">
        <f>+[1]Paramunicipal!G104</f>
        <v>0</v>
      </c>
      <c r="K11" s="86"/>
      <c r="L11" s="75">
        <v>4130</v>
      </c>
      <c r="M11" s="89"/>
      <c r="N11" s="90" t="s">
        <v>29</v>
      </c>
      <c r="O11" s="86">
        <f>+[1]Paramunicipal!E9</f>
        <v>1554910</v>
      </c>
      <c r="P11" s="88">
        <f>+[1]Paramunicipal!F9</f>
        <v>627827.93000000005</v>
      </c>
      <c r="Q11" s="88">
        <f>+[1]Paramunicipal!G9</f>
        <v>1037063.94</v>
      </c>
      <c r="R11" s="2"/>
      <c r="S11" s="75"/>
      <c r="T11" s="76"/>
      <c r="U11" s="77"/>
      <c r="V11" s="58"/>
      <c r="W11" s="58"/>
      <c r="X11" s="58"/>
      <c r="Y11" s="78"/>
      <c r="Z11" s="2"/>
      <c r="AA11" s="75">
        <v>1140</v>
      </c>
      <c r="AB11" s="76" t="s">
        <v>30</v>
      </c>
      <c r="AC11" s="79">
        <f>IF(E12&gt;D12,E12-D12,0)</f>
        <v>0</v>
      </c>
      <c r="AD11" s="80">
        <f>IF(D12&gt;E12,D12-E12,0)</f>
        <v>0</v>
      </c>
      <c r="AE11" s="79">
        <f>IF(F12&gt;E12,F12-E12,0)</f>
        <v>0</v>
      </c>
      <c r="AF11" s="80">
        <f>IF(E12&gt;F12,E12-F12,0)</f>
        <v>0</v>
      </c>
      <c r="AG11" s="2"/>
      <c r="AH11" s="75">
        <v>4120</v>
      </c>
      <c r="AI11" s="63"/>
      <c r="AJ11" s="64"/>
      <c r="AK11" s="91" t="s">
        <v>25</v>
      </c>
      <c r="AL11" s="77">
        <v>0</v>
      </c>
      <c r="AM11" s="92">
        <f t="shared" si="0"/>
        <v>0</v>
      </c>
    </row>
    <row r="12" spans="1:39" x14ac:dyDescent="0.25">
      <c r="A12" s="75">
        <v>1140</v>
      </c>
      <c r="B12" s="75">
        <v>2140</v>
      </c>
      <c r="C12" s="85" t="s">
        <v>30</v>
      </c>
      <c r="D12" s="86">
        <f>+[1]Paramunicipal!E77</f>
        <v>0</v>
      </c>
      <c r="E12" s="86">
        <f>+[1]Paramunicipal!F77</f>
        <v>0</v>
      </c>
      <c r="F12" s="86">
        <f>+[1]Paramunicipal!G77</f>
        <v>0</v>
      </c>
      <c r="G12" s="87" t="s">
        <v>31</v>
      </c>
      <c r="H12" s="86">
        <f>+[1]Paramunicipal!E105</f>
        <v>0</v>
      </c>
      <c r="I12" s="88">
        <f>+[1]Paramunicipal!F105</f>
        <v>0</v>
      </c>
      <c r="J12" s="88">
        <f>+[1]Paramunicipal!G105</f>
        <v>0</v>
      </c>
      <c r="K12" s="86"/>
      <c r="L12" s="75">
        <v>4140</v>
      </c>
      <c r="M12" s="89"/>
      <c r="N12" s="90" t="s">
        <v>32</v>
      </c>
      <c r="O12" s="86">
        <f>+[1]Paramunicipal!E10</f>
        <v>25764576</v>
      </c>
      <c r="P12" s="88">
        <f>+[1]Paramunicipal!F10</f>
        <v>23834567.199999999</v>
      </c>
      <c r="Q12" s="88">
        <f>+[1]Paramunicipal!G10</f>
        <v>21944754.449999999</v>
      </c>
      <c r="R12" s="2"/>
      <c r="S12" s="56">
        <v>900002</v>
      </c>
      <c r="T12" s="44" t="s">
        <v>33</v>
      </c>
      <c r="U12" s="58" t="s">
        <v>34</v>
      </c>
      <c r="V12" s="57">
        <f>SUM(V13:V17)</f>
        <v>176075005.53999999</v>
      </c>
      <c r="W12" s="57">
        <f>SUM(W13:W17)</f>
        <v>-84675072.640000001</v>
      </c>
      <c r="X12" s="57"/>
      <c r="Y12" s="59">
        <f t="shared" ref="Y12:Y17" si="1">SUM(U12:X12)</f>
        <v>91399932.899999991</v>
      </c>
      <c r="Z12" s="2"/>
      <c r="AA12" s="75">
        <v>1150</v>
      </c>
      <c r="AB12" s="76" t="s">
        <v>35</v>
      </c>
      <c r="AC12" s="79">
        <f>IF(E13&gt;D13,E13-D13,0)</f>
        <v>0</v>
      </c>
      <c r="AD12" s="80">
        <f>IF(D13&gt;E13,D13-E13,0)</f>
        <v>0</v>
      </c>
      <c r="AE12" s="79">
        <f>IF(F13&gt;E13,F13-E13,0)</f>
        <v>0</v>
      </c>
      <c r="AF12" s="80">
        <f>IF(E13&gt;F13,E13-F13,0)</f>
        <v>0</v>
      </c>
      <c r="AG12" s="2"/>
      <c r="AH12" s="75">
        <v>4130</v>
      </c>
      <c r="AI12" s="63"/>
      <c r="AJ12" s="64"/>
      <c r="AK12" s="91" t="s">
        <v>29</v>
      </c>
      <c r="AL12" s="77">
        <v>0</v>
      </c>
      <c r="AM12" s="92">
        <f t="shared" si="0"/>
        <v>627827.93000000005</v>
      </c>
    </row>
    <row r="13" spans="1:39" x14ac:dyDescent="0.25">
      <c r="A13" s="75">
        <v>1150</v>
      </c>
      <c r="B13" s="75">
        <v>2150</v>
      </c>
      <c r="C13" s="85" t="s">
        <v>35</v>
      </c>
      <c r="D13" s="86">
        <f>+[1]Paramunicipal!E78</f>
        <v>0</v>
      </c>
      <c r="E13" s="86">
        <f>+[1]Paramunicipal!F78</f>
        <v>0</v>
      </c>
      <c r="F13" s="86">
        <f>+[1]Paramunicipal!G78</f>
        <v>0</v>
      </c>
      <c r="G13" s="87" t="s">
        <v>36</v>
      </c>
      <c r="H13" s="86">
        <f>+[1]Paramunicipal!E106</f>
        <v>0</v>
      </c>
      <c r="I13" s="88">
        <f>+[1]Paramunicipal!F106</f>
        <v>0</v>
      </c>
      <c r="J13" s="88">
        <f>+[1]Paramunicipal!G106</f>
        <v>0</v>
      </c>
      <c r="K13" s="86"/>
      <c r="L13" s="75">
        <v>4150</v>
      </c>
      <c r="M13" s="89"/>
      <c r="N13" s="90" t="s">
        <v>37</v>
      </c>
      <c r="O13" s="86">
        <f>+[1]Paramunicipal!E11</f>
        <v>4137126</v>
      </c>
      <c r="P13" s="88">
        <f>+[1]Paramunicipal!F11</f>
        <v>6399712.6200000001</v>
      </c>
      <c r="Q13" s="88">
        <f>+[1]Paramunicipal!G11</f>
        <v>7464875.0300000003</v>
      </c>
      <c r="R13" s="2"/>
      <c r="S13" s="75">
        <v>3210</v>
      </c>
      <c r="T13" s="76" t="s">
        <v>38</v>
      </c>
      <c r="U13" s="58" t="s">
        <v>34</v>
      </c>
      <c r="W13" s="77">
        <f>+I40</f>
        <v>-84675072.640000001</v>
      </c>
      <c r="X13" s="58"/>
      <c r="Y13" s="78">
        <f t="shared" si="1"/>
        <v>-84675072.640000001</v>
      </c>
      <c r="Z13" s="2"/>
      <c r="AA13" s="75">
        <v>1160</v>
      </c>
      <c r="AB13" s="76" t="s">
        <v>39</v>
      </c>
      <c r="AC13" s="79">
        <f>IF(E14&gt;D14,E14-D14,0)</f>
        <v>0</v>
      </c>
      <c r="AD13" s="80">
        <f>IF(D14&gt;E14,D14-E14,0)</f>
        <v>0</v>
      </c>
      <c r="AE13" s="79">
        <f>IF(F14&gt;E14,F14-E14,0)</f>
        <v>0</v>
      </c>
      <c r="AF13" s="80">
        <f>IF(E14&gt;F14,E14-F14,0)</f>
        <v>0</v>
      </c>
      <c r="AG13" s="2"/>
      <c r="AH13" s="75">
        <v>4140</v>
      </c>
      <c r="AI13" s="63"/>
      <c r="AJ13" s="64"/>
      <c r="AK13" s="91" t="s">
        <v>32</v>
      </c>
      <c r="AL13" s="77">
        <v>0</v>
      </c>
      <c r="AM13" s="92">
        <f t="shared" si="0"/>
        <v>23834567.199999999</v>
      </c>
    </row>
    <row r="14" spans="1:39" ht="22.5" x14ac:dyDescent="0.25">
      <c r="A14" s="75">
        <v>1160</v>
      </c>
      <c r="B14" s="75">
        <v>2160</v>
      </c>
      <c r="C14" s="85" t="s">
        <v>39</v>
      </c>
      <c r="D14" s="86">
        <f>+[1]Paramunicipal!E79</f>
        <v>0</v>
      </c>
      <c r="E14" s="86">
        <f>+[1]Paramunicipal!F79</f>
        <v>0</v>
      </c>
      <c r="F14" s="86">
        <f>+[1]Paramunicipal!G79</f>
        <v>0</v>
      </c>
      <c r="G14" s="87" t="s">
        <v>40</v>
      </c>
      <c r="H14" s="86">
        <f>+[1]Paramunicipal!E107</f>
        <v>0</v>
      </c>
      <c r="I14" s="88">
        <f>+[1]Paramunicipal!F107</f>
        <v>0</v>
      </c>
      <c r="J14" s="88">
        <f>+[1]Paramunicipal!G107</f>
        <v>0</v>
      </c>
      <c r="K14" s="86"/>
      <c r="L14" s="75">
        <v>4160</v>
      </c>
      <c r="M14" s="89"/>
      <c r="N14" s="90" t="s">
        <v>41</v>
      </c>
      <c r="O14" s="86">
        <f>+[1]Paramunicipal!E12</f>
        <v>3871215</v>
      </c>
      <c r="P14" s="88">
        <f>+[1]Paramunicipal!F12</f>
        <v>2430218.06</v>
      </c>
      <c r="Q14" s="88">
        <f>+[1]Paramunicipal!G12</f>
        <v>2556364.5</v>
      </c>
      <c r="R14" s="2"/>
      <c r="S14" s="75">
        <v>3220</v>
      </c>
      <c r="T14" s="76" t="s">
        <v>42</v>
      </c>
      <c r="U14" s="58" t="s">
        <v>34</v>
      </c>
      <c r="V14" s="77">
        <f>+I41</f>
        <v>177086005.53999999</v>
      </c>
      <c r="W14" s="58"/>
      <c r="X14" s="58"/>
      <c r="Y14" s="78">
        <f t="shared" si="1"/>
        <v>177086005.53999999</v>
      </c>
      <c r="Z14" s="2"/>
      <c r="AA14" s="75">
        <v>1190</v>
      </c>
      <c r="AB14" s="76" t="s">
        <v>43</v>
      </c>
      <c r="AC14" s="79">
        <f>IF(E15&gt;D15,E15-D15,0)</f>
        <v>0</v>
      </c>
      <c r="AD14" s="80">
        <f>IF(D15&gt;E15,D15-E15,0)</f>
        <v>0</v>
      </c>
      <c r="AE14" s="79">
        <f>IF(F15&gt;E15,F15-E15,0)</f>
        <v>0</v>
      </c>
      <c r="AF14" s="80">
        <f>IF(E15&gt;F15,E15-F15,0)</f>
        <v>0</v>
      </c>
      <c r="AG14" s="2"/>
      <c r="AH14" s="75">
        <v>4150</v>
      </c>
      <c r="AI14" s="63"/>
      <c r="AJ14" s="64"/>
      <c r="AK14" s="91" t="s">
        <v>37</v>
      </c>
      <c r="AL14" s="77">
        <v>0</v>
      </c>
      <c r="AM14" s="92">
        <f t="shared" si="0"/>
        <v>6399712.6200000001</v>
      </c>
    </row>
    <row r="15" spans="1:39" x14ac:dyDescent="0.25">
      <c r="A15" s="75">
        <v>1190</v>
      </c>
      <c r="B15" s="75">
        <v>2170</v>
      </c>
      <c r="C15" s="85" t="s">
        <v>43</v>
      </c>
      <c r="D15" s="86">
        <f>+[1]Paramunicipal!E80</f>
        <v>0</v>
      </c>
      <c r="E15" s="86">
        <f>+[1]Paramunicipal!F80</f>
        <v>0</v>
      </c>
      <c r="F15" s="86">
        <f>+[1]Paramunicipal!G80</f>
        <v>0</v>
      </c>
      <c r="G15" s="87" t="s">
        <v>44</v>
      </c>
      <c r="H15" s="86">
        <f>+[1]Paramunicipal!E108</f>
        <v>0</v>
      </c>
      <c r="I15" s="88">
        <f>+[1]Paramunicipal!F108</f>
        <v>0</v>
      </c>
      <c r="J15" s="88">
        <f>+[1]Paramunicipal!G108</f>
        <v>0</v>
      </c>
      <c r="K15" s="86"/>
      <c r="L15" s="75">
        <v>4170</v>
      </c>
      <c r="M15" s="89"/>
      <c r="N15" s="90" t="s">
        <v>45</v>
      </c>
      <c r="O15" s="86">
        <f>+[1]Paramunicipal!E13</f>
        <v>0</v>
      </c>
      <c r="P15" s="88">
        <f>+[1]Paramunicipal!F13</f>
        <v>0</v>
      </c>
      <c r="Q15" s="88">
        <f>+[1]Paramunicipal!G13</f>
        <v>0</v>
      </c>
      <c r="S15" s="75">
        <v>3230</v>
      </c>
      <c r="T15" s="76" t="s">
        <v>46</v>
      </c>
      <c r="U15" s="58"/>
      <c r="V15" s="77">
        <f>+I42</f>
        <v>-1011000</v>
      </c>
      <c r="W15" s="58"/>
      <c r="X15" s="58"/>
      <c r="Y15" s="78">
        <f t="shared" si="1"/>
        <v>-1011000</v>
      </c>
      <c r="AA15" s="75"/>
      <c r="AB15" s="76"/>
      <c r="AC15" s="45"/>
      <c r="AD15" s="46"/>
      <c r="AE15" s="45"/>
      <c r="AF15" s="46"/>
      <c r="AH15" s="75">
        <v>4160</v>
      </c>
      <c r="AI15" s="63"/>
      <c r="AJ15" s="64"/>
      <c r="AK15" s="91" t="s">
        <v>41</v>
      </c>
      <c r="AL15" s="77">
        <v>0</v>
      </c>
      <c r="AM15" s="92">
        <f t="shared" si="0"/>
        <v>2430218.06</v>
      </c>
    </row>
    <row r="16" spans="1:39" x14ac:dyDescent="0.25">
      <c r="A16" s="75"/>
      <c r="B16" s="75">
        <v>2190</v>
      </c>
      <c r="C16" s="85"/>
      <c r="D16" s="86"/>
      <c r="E16" s="86"/>
      <c r="F16" s="86"/>
      <c r="G16" s="87" t="s">
        <v>47</v>
      </c>
      <c r="H16" s="86">
        <f>+[1]Paramunicipal!E109</f>
        <v>-3</v>
      </c>
      <c r="I16" s="88">
        <f>+[1]Paramunicipal!F109</f>
        <v>-3</v>
      </c>
      <c r="J16" s="88">
        <f>+[1]Paramunicipal!G109</f>
        <v>-3</v>
      </c>
      <c r="K16" s="86"/>
      <c r="L16" s="32">
        <v>4200</v>
      </c>
      <c r="M16" s="89"/>
      <c r="N16" s="90"/>
      <c r="O16" s="86"/>
      <c r="P16" s="88"/>
      <c r="Q16" s="88"/>
      <c r="S16" s="75">
        <v>3240</v>
      </c>
      <c r="T16" s="76" t="s">
        <v>48</v>
      </c>
      <c r="U16" s="58"/>
      <c r="V16" s="77">
        <f>+I43</f>
        <v>0</v>
      </c>
      <c r="W16" s="58"/>
      <c r="X16" s="58"/>
      <c r="Y16" s="78">
        <f t="shared" si="1"/>
        <v>0</v>
      </c>
      <c r="AA16" s="32">
        <v>1200</v>
      </c>
      <c r="AB16" s="60" t="s">
        <v>49</v>
      </c>
      <c r="AC16" s="61">
        <f>IF(E30&gt;D30,E30-D30,0)</f>
        <v>0</v>
      </c>
      <c r="AD16" s="62">
        <f>IF(D30&gt;E30,D30-E30,0)</f>
        <v>3574534.1599999964</v>
      </c>
      <c r="AE16" s="61">
        <f>IF(F30&gt;E30,F30-E30,0)</f>
        <v>0</v>
      </c>
      <c r="AF16" s="62">
        <f>IF(E30&gt;F30,E30-F30,0)</f>
        <v>3020135.8500000238</v>
      </c>
      <c r="AH16" s="75">
        <v>4170</v>
      </c>
      <c r="AI16" s="63"/>
      <c r="AJ16" s="64"/>
      <c r="AK16" s="91" t="s">
        <v>45</v>
      </c>
      <c r="AL16" s="77">
        <v>0</v>
      </c>
      <c r="AM16" s="92">
        <f t="shared" si="0"/>
        <v>0</v>
      </c>
    </row>
    <row r="17" spans="1:39" x14ac:dyDescent="0.25">
      <c r="A17" s="75"/>
      <c r="B17" s="75"/>
      <c r="C17" s="93" t="s">
        <v>50</v>
      </c>
      <c r="D17" s="94">
        <f>SUM(D9:D15)</f>
        <v>77492893</v>
      </c>
      <c r="E17" s="94">
        <f>SUM(E9:E15)</f>
        <v>48713711.729999997</v>
      </c>
      <c r="F17" s="94">
        <f>SUM(F9:F15)</f>
        <v>144659533.14999998</v>
      </c>
      <c r="G17" s="87"/>
      <c r="H17" s="69"/>
      <c r="I17" s="70"/>
      <c r="J17" s="71"/>
      <c r="K17" s="72"/>
      <c r="L17" s="75">
        <v>4210</v>
      </c>
      <c r="M17" s="73" t="s">
        <v>51</v>
      </c>
      <c r="N17" s="53"/>
      <c r="O17" s="69">
        <f>SUM(O18:O19)</f>
        <v>264478123</v>
      </c>
      <c r="P17" s="70">
        <f>SUM(P18:P19)</f>
        <v>289133419.52999997</v>
      </c>
      <c r="Q17" s="70">
        <f ca="1">SUM(Q18:Q19)</f>
        <v>0</v>
      </c>
      <c r="S17" s="75">
        <v>3250</v>
      </c>
      <c r="T17" s="76" t="s">
        <v>52</v>
      </c>
      <c r="U17" s="58" t="s">
        <v>34</v>
      </c>
      <c r="V17" s="77">
        <f>+I44</f>
        <v>0</v>
      </c>
      <c r="W17" s="58"/>
      <c r="X17" s="58"/>
      <c r="Y17" s="78">
        <f t="shared" si="1"/>
        <v>0</v>
      </c>
      <c r="AA17" s="75">
        <v>1210</v>
      </c>
      <c r="AB17" s="76" t="s">
        <v>53</v>
      </c>
      <c r="AC17" s="79">
        <f>IF(E20&gt;D20,E20-D20,0)</f>
        <v>0</v>
      </c>
      <c r="AD17" s="80">
        <f>IF(D20&gt;E20,D20-E20,0)</f>
        <v>0</v>
      </c>
      <c r="AE17" s="79">
        <f>IF(F20&gt;E20,F20-E20,0)</f>
        <v>0</v>
      </c>
      <c r="AF17" s="80">
        <f>IF(E20&gt;F20,E20-F20,0)</f>
        <v>0</v>
      </c>
      <c r="AH17" s="75">
        <v>4210</v>
      </c>
      <c r="AI17" s="63"/>
      <c r="AJ17" s="64"/>
      <c r="AK17" s="95" t="s">
        <v>54</v>
      </c>
      <c r="AL17" s="77">
        <v>0</v>
      </c>
      <c r="AM17" s="92">
        <f t="shared" ref="AM17:AM18" si="2">+P18</f>
        <v>234084569.53</v>
      </c>
    </row>
    <row r="18" spans="1:39" x14ac:dyDescent="0.25">
      <c r="A18" s="75"/>
      <c r="B18" s="75"/>
      <c r="C18" s="33"/>
      <c r="G18" s="96" t="s">
        <v>55</v>
      </c>
      <c r="H18" s="94">
        <f>SUM(H9:H16)</f>
        <v>17933099</v>
      </c>
      <c r="I18" s="97">
        <f>SUM(I9:I16)</f>
        <v>11954346.48</v>
      </c>
      <c r="J18" s="97">
        <f>SUM(J9:J16)</f>
        <v>12066427.32</v>
      </c>
      <c r="K18" s="94"/>
      <c r="L18" s="75">
        <v>4220</v>
      </c>
      <c r="M18" s="89"/>
      <c r="N18" s="98" t="s">
        <v>56</v>
      </c>
      <c r="O18" s="99">
        <f>+[1]Paramunicipal!E15</f>
        <v>242473459</v>
      </c>
      <c r="P18" s="100">
        <f>+[1]Paramunicipal!F15</f>
        <v>234084569.53</v>
      </c>
      <c r="Q18" s="88">
        <f>+[1]Paramunicipal!G16</f>
        <v>61784399.149999999</v>
      </c>
      <c r="S18" s="75"/>
      <c r="T18" s="76"/>
      <c r="U18" s="58"/>
      <c r="V18" s="77"/>
      <c r="W18" s="58"/>
      <c r="X18" s="58"/>
      <c r="Y18" s="78"/>
      <c r="AA18" s="75">
        <v>1220</v>
      </c>
      <c r="AB18" s="76" t="s">
        <v>57</v>
      </c>
      <c r="AC18" s="79">
        <f>IF(E21&gt;D21,E21-D21,0)</f>
        <v>0</v>
      </c>
      <c r="AD18" s="80">
        <f>IF(D21&gt;E21,D21-E21,0)</f>
        <v>0</v>
      </c>
      <c r="AE18" s="79">
        <f>IF(F21&gt;E21,F21-E21,0)</f>
        <v>0</v>
      </c>
      <c r="AF18" s="80">
        <f>IF(E21&gt;F21,E21-F21,0)</f>
        <v>0</v>
      </c>
      <c r="AH18" s="75">
        <v>4220</v>
      </c>
      <c r="AI18" s="63"/>
      <c r="AJ18" s="64"/>
      <c r="AK18" s="95" t="s">
        <v>58</v>
      </c>
      <c r="AL18" s="77">
        <f t="shared" ref="AL18" si="3">+O19</f>
        <v>22004664</v>
      </c>
      <c r="AM18" s="92">
        <f t="shared" si="2"/>
        <v>55048850</v>
      </c>
    </row>
    <row r="19" spans="1:39" x14ac:dyDescent="0.25">
      <c r="A19" s="32">
        <v>1200</v>
      </c>
      <c r="B19" s="75"/>
      <c r="C19" s="33" t="s">
        <v>49</v>
      </c>
      <c r="G19" s="35"/>
      <c r="H19" s="69"/>
      <c r="I19" s="70"/>
      <c r="J19" s="101"/>
      <c r="K19" s="102"/>
      <c r="L19" s="32">
        <v>4300</v>
      </c>
      <c r="M19" s="89"/>
      <c r="N19" s="98" t="s">
        <v>59</v>
      </c>
      <c r="O19" s="99">
        <f>+[1]Paramunicipal!E16</f>
        <v>22004664</v>
      </c>
      <c r="P19" s="100">
        <f>+[1]Paramunicipal!F16</f>
        <v>55048850</v>
      </c>
      <c r="Q19" s="88">
        <f ca="1">+[1]Paramunicipal!G17</f>
        <v>0</v>
      </c>
      <c r="S19" s="75"/>
      <c r="T19" s="44" t="s">
        <v>60</v>
      </c>
      <c r="U19" s="58" t="s">
        <v>34</v>
      </c>
      <c r="V19" s="57"/>
      <c r="W19" s="58"/>
      <c r="X19" s="57">
        <f>SUM(X20:X21)</f>
        <v>0</v>
      </c>
      <c r="Y19" s="59">
        <f>SUM(U19:X19)</f>
        <v>0</v>
      </c>
      <c r="AA19" s="75">
        <v>1230</v>
      </c>
      <c r="AB19" s="76" t="s">
        <v>61</v>
      </c>
      <c r="AC19" s="79">
        <f>IF(E22&gt;D22,E22-D22,0)</f>
        <v>661463.36000001431</v>
      </c>
      <c r="AD19" s="80">
        <f>IF(D22&gt;E22,D22-E22,0)</f>
        <v>0</v>
      </c>
      <c r="AE19" s="79">
        <f>IF(F22&gt;E22,F22-E22,0)</f>
        <v>0</v>
      </c>
      <c r="AF19" s="80">
        <f>IF(E22&gt;F22,E22-F22,0)</f>
        <v>3770687.4400000274</v>
      </c>
      <c r="AI19" s="63"/>
      <c r="AJ19" s="64"/>
      <c r="AK19" s="91" t="s">
        <v>62</v>
      </c>
      <c r="AL19" s="77">
        <f ca="1">+O20</f>
        <v>0</v>
      </c>
      <c r="AM19" s="92">
        <f ca="1">+P20</f>
        <v>0</v>
      </c>
    </row>
    <row r="20" spans="1:39" x14ac:dyDescent="0.25">
      <c r="A20" s="75">
        <v>1210</v>
      </c>
      <c r="B20" s="32">
        <v>2200</v>
      </c>
      <c r="C20" s="85" t="s">
        <v>53</v>
      </c>
      <c r="D20" s="86">
        <f>+[1]Paramunicipal!E85</f>
        <v>0</v>
      </c>
      <c r="E20" s="86">
        <f>+[1]Paramunicipal!F85</f>
        <v>0</v>
      </c>
      <c r="F20" s="86">
        <f>+[1]Paramunicipal!G85</f>
        <v>0</v>
      </c>
      <c r="G20" s="35" t="s">
        <v>63</v>
      </c>
      <c r="H20" s="86"/>
      <c r="I20" s="88"/>
      <c r="J20" s="88"/>
      <c r="K20" s="86"/>
      <c r="L20" s="75">
        <v>4310</v>
      </c>
      <c r="M20" s="73" t="s">
        <v>64</v>
      </c>
      <c r="N20" s="53"/>
      <c r="O20" s="69">
        <f ca="1">SUM(O21:O26)</f>
        <v>0</v>
      </c>
      <c r="P20" s="70">
        <f t="shared" ref="P20:Q20" ca="1" si="4">SUM(P21:P26)</f>
        <v>0</v>
      </c>
      <c r="Q20" s="70">
        <f t="shared" ca="1" si="4"/>
        <v>0</v>
      </c>
      <c r="S20" s="75">
        <v>3310</v>
      </c>
      <c r="T20" s="76" t="s">
        <v>65</v>
      </c>
      <c r="U20" s="58" t="s">
        <v>34</v>
      </c>
      <c r="W20" s="58"/>
      <c r="X20" s="77">
        <f>+I47</f>
        <v>0</v>
      </c>
      <c r="Y20" s="78">
        <f>SUM(U20:X20)</f>
        <v>0</v>
      </c>
      <c r="AA20" s="75">
        <v>1240</v>
      </c>
      <c r="AB20" s="76" t="s">
        <v>66</v>
      </c>
      <c r="AC20" s="79">
        <f>IF(E23&gt;D23,E23-D23,0)</f>
        <v>0</v>
      </c>
      <c r="AD20" s="80">
        <f>IF(D23&gt;E23,D23-E23,0)</f>
        <v>9890358.4600000009</v>
      </c>
      <c r="AE20" s="79">
        <f>IF(F23&gt;E23,F23-E23,0)</f>
        <v>0</v>
      </c>
      <c r="AF20" s="80">
        <f>IF(E23&gt;F23,E23-F23,0)</f>
        <v>4352194.4900000021</v>
      </c>
      <c r="AI20" s="63"/>
      <c r="AJ20" s="82" t="s">
        <v>67</v>
      </c>
      <c r="AK20" s="82"/>
      <c r="AL20" s="57">
        <f>SUM(AL21:AL36)</f>
        <v>251542389</v>
      </c>
      <c r="AM20" s="59">
        <f>SUM(AM21:AM36)</f>
        <v>269516429</v>
      </c>
    </row>
    <row r="21" spans="1:39" x14ac:dyDescent="0.25">
      <c r="A21" s="75">
        <v>1220</v>
      </c>
      <c r="B21" s="75">
        <v>2210</v>
      </c>
      <c r="C21" s="85" t="s">
        <v>57</v>
      </c>
      <c r="D21" s="86">
        <f>+[1]Paramunicipal!E86</f>
        <v>0</v>
      </c>
      <c r="E21" s="86">
        <f>+[1]Paramunicipal!F86</f>
        <v>0</v>
      </c>
      <c r="F21" s="86">
        <f>+[1]Paramunicipal!G86</f>
        <v>0</v>
      </c>
      <c r="G21" s="87" t="s">
        <v>68</v>
      </c>
      <c r="H21" s="86">
        <f>+[1]Paramunicipal!E114</f>
        <v>0</v>
      </c>
      <c r="I21" s="88">
        <f>+[1]Paramunicipal!F114</f>
        <v>0</v>
      </c>
      <c r="J21" s="88">
        <f>+[1]Paramunicipal!G114</f>
        <v>0</v>
      </c>
      <c r="K21" s="86"/>
      <c r="L21" s="75">
        <v>4320</v>
      </c>
      <c r="M21" s="89"/>
      <c r="N21" s="90" t="s">
        <v>69</v>
      </c>
      <c r="O21" s="99">
        <f ca="1">+[1]Paramunicipal!E18</f>
        <v>0</v>
      </c>
      <c r="P21" s="100">
        <f ca="1">+[1]Paramunicipal!F18</f>
        <v>0</v>
      </c>
      <c r="Q21" s="88">
        <f ca="1">+[1]Paramunicipal!G19</f>
        <v>0</v>
      </c>
      <c r="S21" s="75">
        <v>3320</v>
      </c>
      <c r="T21" s="76" t="s">
        <v>70</v>
      </c>
      <c r="U21" s="58" t="s">
        <v>34</v>
      </c>
      <c r="W21" s="58"/>
      <c r="X21" s="77">
        <f>+I48</f>
        <v>0</v>
      </c>
      <c r="Y21" s="78">
        <f>SUM(U21:X21)</f>
        <v>0</v>
      </c>
      <c r="AA21" s="75">
        <v>1250</v>
      </c>
      <c r="AB21" s="76" t="s">
        <v>71</v>
      </c>
      <c r="AC21" s="79">
        <f>IF(E24&gt;D24,E24-D24,0)</f>
        <v>0</v>
      </c>
      <c r="AD21" s="80">
        <f>IF(D24&gt;E24,D24-E24,0)</f>
        <v>1948.5400000000373</v>
      </c>
      <c r="AE21" s="79">
        <f>IF(F24&gt;E24,F24-E24,0)</f>
        <v>0</v>
      </c>
      <c r="AF21" s="80">
        <f>IF(E24&gt;F24,E24-F24,0)</f>
        <v>0</v>
      </c>
      <c r="AH21" s="75">
        <v>5110</v>
      </c>
      <c r="AI21" s="63"/>
      <c r="AJ21" s="64"/>
      <c r="AK21" s="95" t="s">
        <v>72</v>
      </c>
      <c r="AL21" s="77">
        <f>+O31</f>
        <v>118297319</v>
      </c>
      <c r="AM21" s="92">
        <f>+P31</f>
        <v>124894122</v>
      </c>
    </row>
    <row r="22" spans="1:39" ht="22.5" x14ac:dyDescent="0.25">
      <c r="A22" s="75">
        <v>1230</v>
      </c>
      <c r="B22" s="75">
        <v>2220</v>
      </c>
      <c r="C22" s="85" t="s">
        <v>61</v>
      </c>
      <c r="D22" s="86">
        <f>+[1]Paramunicipal!E87</f>
        <v>155125505</v>
      </c>
      <c r="E22" s="86">
        <f>+[1]Paramunicipal!F87</f>
        <v>155786968.36000001</v>
      </c>
      <c r="F22" s="86">
        <f>+[1]Paramunicipal!G87</f>
        <v>152016280.91999999</v>
      </c>
      <c r="G22" s="87" t="s">
        <v>73</v>
      </c>
      <c r="H22" s="86">
        <f>+[1]Paramunicipal!E115</f>
        <v>0</v>
      </c>
      <c r="I22" s="88">
        <f>+[1]Paramunicipal!F115</f>
        <v>0</v>
      </c>
      <c r="J22" s="88">
        <f>+[1]Paramunicipal!G115</f>
        <v>0</v>
      </c>
      <c r="K22" s="86"/>
      <c r="L22" s="75">
        <v>4330</v>
      </c>
      <c r="M22" s="89"/>
      <c r="N22" s="90" t="s">
        <v>74</v>
      </c>
      <c r="O22" s="99">
        <f>+[1]Paramunicipal!E19</f>
        <v>0</v>
      </c>
      <c r="P22" s="100">
        <f>+[1]Paramunicipal!F19</f>
        <v>0</v>
      </c>
      <c r="Q22" s="88">
        <f ca="1">+[1]Paramunicipal!G20</f>
        <v>0</v>
      </c>
      <c r="S22" s="56">
        <v>900003</v>
      </c>
      <c r="T22" s="76"/>
      <c r="U22" s="58"/>
      <c r="W22" s="58"/>
      <c r="X22" s="77"/>
      <c r="Y22" s="78"/>
      <c r="AA22" s="75">
        <v>1260</v>
      </c>
      <c r="AB22" s="76" t="s">
        <v>75</v>
      </c>
      <c r="AC22" s="79">
        <f>IF(E25&gt;D25,E25-D25,0)</f>
        <v>5656309.950000003</v>
      </c>
      <c r="AD22" s="80">
        <f>IF(D25&gt;E25,D25-E25,0)</f>
        <v>0</v>
      </c>
      <c r="AE22" s="79">
        <f>IF(F25&gt;E25,F25-E25,0)</f>
        <v>5102746.0799999982</v>
      </c>
      <c r="AF22" s="80">
        <f>IF(E25&gt;F25,E25-F25,0)</f>
        <v>0</v>
      </c>
      <c r="AH22" s="75">
        <v>5120</v>
      </c>
      <c r="AI22" s="63"/>
      <c r="AJ22" s="64"/>
      <c r="AK22" s="95" t="s">
        <v>76</v>
      </c>
      <c r="AL22" s="77">
        <f>+O32</f>
        <v>23979050</v>
      </c>
      <c r="AM22" s="92">
        <f>+P32</f>
        <v>23902557</v>
      </c>
    </row>
    <row r="23" spans="1:39" x14ac:dyDescent="0.25">
      <c r="A23" s="75">
        <v>1240</v>
      </c>
      <c r="B23" s="75">
        <v>2230</v>
      </c>
      <c r="C23" s="85" t="s">
        <v>66</v>
      </c>
      <c r="D23" s="86">
        <f>+[1]Paramunicipal!E88</f>
        <v>69862592</v>
      </c>
      <c r="E23" s="86">
        <f>+[1]Paramunicipal!F88</f>
        <v>59972233.539999999</v>
      </c>
      <c r="F23" s="86">
        <f>+[1]Paramunicipal!G88</f>
        <v>55620039.049999997</v>
      </c>
      <c r="G23" s="87" t="s">
        <v>77</v>
      </c>
      <c r="H23" s="86">
        <f>+[1]Paramunicipal!E116</f>
        <v>0</v>
      </c>
      <c r="I23" s="88">
        <f>+[1]Paramunicipal!F116</f>
        <v>0</v>
      </c>
      <c r="J23" s="88">
        <f>+[1]Paramunicipal!G116</f>
        <v>0</v>
      </c>
      <c r="K23" s="86"/>
      <c r="L23" s="75">
        <v>4340</v>
      </c>
      <c r="M23" s="89"/>
      <c r="N23" s="90" t="s">
        <v>78</v>
      </c>
      <c r="O23" s="99">
        <f ca="1">+[1]Paramunicipal!E20</f>
        <v>0</v>
      </c>
      <c r="P23" s="100">
        <f ca="1">+[1]Paramunicipal!F20</f>
        <v>0</v>
      </c>
      <c r="Q23" s="88">
        <f ca="1">+[1]Paramunicipal!G21</f>
        <v>0</v>
      </c>
      <c r="S23" s="56"/>
      <c r="T23" s="44" t="s">
        <v>79</v>
      </c>
      <c r="U23" s="57">
        <f>+U7</f>
        <v>96911468.189999998</v>
      </c>
      <c r="V23" s="57">
        <f>+V7+V12+V19</f>
        <v>176075005.53999999</v>
      </c>
      <c r="W23" s="57">
        <f>+W7+W12+W19</f>
        <v>-84675072.640000001</v>
      </c>
      <c r="X23" s="57">
        <f>+X7+X12+X19</f>
        <v>0</v>
      </c>
      <c r="Y23" s="59">
        <f>+Y7+Y12+Y19</f>
        <v>188311401.08999997</v>
      </c>
      <c r="AA23" s="75">
        <v>1270</v>
      </c>
      <c r="AB23" s="76" t="s">
        <v>80</v>
      </c>
      <c r="AC23" s="79">
        <f>IF(E26&gt;D26,E26-D26,0)</f>
        <v>0</v>
      </c>
      <c r="AD23" s="80">
        <f>IF(D26&gt;E26,D26-E26,0)</f>
        <v>0.46999999997206032</v>
      </c>
      <c r="AE23" s="79">
        <f>IF(F26&gt;E26,F26-E26,0)</f>
        <v>0</v>
      </c>
      <c r="AF23" s="80">
        <f>IF(E26&gt;F26,E26-F26,0)</f>
        <v>0</v>
      </c>
      <c r="AH23" s="75">
        <v>5130</v>
      </c>
      <c r="AI23" s="63"/>
      <c r="AJ23" s="64"/>
      <c r="AK23" s="95" t="s">
        <v>81</v>
      </c>
      <c r="AL23" s="77">
        <f t="shared" ref="AL23:AM23" si="5">+O33</f>
        <v>67644130</v>
      </c>
      <c r="AM23" s="92">
        <f t="shared" si="5"/>
        <v>53844488</v>
      </c>
    </row>
    <row r="24" spans="1:39" x14ac:dyDescent="0.25">
      <c r="A24" s="75">
        <v>1250</v>
      </c>
      <c r="B24" s="75">
        <v>2240</v>
      </c>
      <c r="C24" s="85" t="s">
        <v>71</v>
      </c>
      <c r="D24" s="86">
        <f>+[1]Paramunicipal!E89</f>
        <v>5642138</v>
      </c>
      <c r="E24" s="86">
        <f>+[1]Paramunicipal!F89</f>
        <v>5640189.46</v>
      </c>
      <c r="F24" s="86">
        <f>+[1]Paramunicipal!G89</f>
        <v>5640189.46</v>
      </c>
      <c r="G24" s="87" t="s">
        <v>82</v>
      </c>
      <c r="H24" s="86">
        <f>+[1]Paramunicipal!E117</f>
        <v>0</v>
      </c>
      <c r="I24" s="88">
        <f>+[1]Paramunicipal!F117</f>
        <v>0</v>
      </c>
      <c r="J24" s="88">
        <f>+[1]Paramunicipal!G117</f>
        <v>0</v>
      </c>
      <c r="K24" s="86"/>
      <c r="L24" s="75">
        <v>4390</v>
      </c>
      <c r="M24" s="89"/>
      <c r="N24" s="90" t="s">
        <v>83</v>
      </c>
      <c r="O24" s="99">
        <f ca="1">+[1]Paramunicipal!E21</f>
        <v>0</v>
      </c>
      <c r="P24" s="100">
        <f ca="1">+[1]Paramunicipal!F21</f>
        <v>0</v>
      </c>
      <c r="Q24" s="88">
        <f>+[1]Paramunicipal!G22</f>
        <v>0</v>
      </c>
      <c r="S24" s="56"/>
      <c r="T24" s="44"/>
      <c r="U24" s="57"/>
      <c r="V24" s="57"/>
      <c r="W24" s="57"/>
      <c r="X24" s="57"/>
      <c r="Y24" s="59"/>
      <c r="AA24" s="75">
        <v>1280</v>
      </c>
      <c r="AB24" s="76" t="s">
        <v>84</v>
      </c>
      <c r="AC24" s="79">
        <f>IF(E27&gt;D27,E27-D27,0)</f>
        <v>0</v>
      </c>
      <c r="AD24" s="80">
        <f>IF(D27&gt;E27,D27-E27,0)</f>
        <v>0</v>
      </c>
      <c r="AE24" s="79">
        <f>IF(F27&gt;E27,F27-E27,0)</f>
        <v>0</v>
      </c>
      <c r="AF24" s="80">
        <f>IF(E27&gt;F27,E27-F27,0)</f>
        <v>0</v>
      </c>
      <c r="AH24" s="75">
        <v>5210</v>
      </c>
      <c r="AI24" s="63"/>
      <c r="AJ24" s="64"/>
      <c r="AK24" s="95" t="s">
        <v>85</v>
      </c>
      <c r="AL24" s="77">
        <f>+O35</f>
        <v>21437576</v>
      </c>
      <c r="AM24" s="92">
        <f t="shared" ref="AM24:AM32" si="6">+P35</f>
        <v>19986660</v>
      </c>
    </row>
    <row r="25" spans="1:39" ht="22.5" x14ac:dyDescent="0.25">
      <c r="A25" s="75">
        <v>1260</v>
      </c>
      <c r="B25" s="75">
        <v>2250</v>
      </c>
      <c r="C25" s="85" t="s">
        <v>75</v>
      </c>
      <c r="D25" s="86">
        <f>+[1]Paramunicipal!E90</f>
        <v>-76249267</v>
      </c>
      <c r="E25" s="86">
        <f>+[1]Paramunicipal!F90</f>
        <v>-70592957.049999997</v>
      </c>
      <c r="F25" s="86">
        <f>+[1]Paramunicipal!G90</f>
        <v>-65490210.969999999</v>
      </c>
      <c r="G25" s="90" t="s">
        <v>86</v>
      </c>
      <c r="H25" s="86">
        <f>+[1]Paramunicipal!E118</f>
        <v>0</v>
      </c>
      <c r="I25" s="88">
        <f>+[1]Paramunicipal!F118</f>
        <v>0</v>
      </c>
      <c r="J25" s="88">
        <f>+[1]Paramunicipal!G118</f>
        <v>0</v>
      </c>
      <c r="K25" s="86"/>
      <c r="L25" s="75"/>
      <c r="M25" s="89"/>
      <c r="N25" s="90" t="s">
        <v>87</v>
      </c>
      <c r="O25" s="99">
        <f>+[1]Paramunicipal!E22</f>
        <v>0</v>
      </c>
      <c r="P25" s="100">
        <f>+[1]Paramunicipal!F22</f>
        <v>0</v>
      </c>
      <c r="Q25" s="88">
        <f>+[1]Paramunicipal!G23</f>
        <v>0</v>
      </c>
      <c r="S25" s="56">
        <v>900004</v>
      </c>
      <c r="T25" s="44" t="s">
        <v>88</v>
      </c>
      <c r="U25" s="57">
        <f>SUM(U26:U28)</f>
        <v>0.80999999493360519</v>
      </c>
      <c r="V25" s="58"/>
      <c r="W25" s="58"/>
      <c r="X25" s="57"/>
      <c r="Y25" s="59">
        <f>SUM(U25:X25)</f>
        <v>0.80999999493360519</v>
      </c>
      <c r="AA25" s="75">
        <v>1290</v>
      </c>
      <c r="AB25" s="76" t="s">
        <v>89</v>
      </c>
      <c r="AC25" s="79">
        <f>IF(E28&gt;D28,E28-D28,0)</f>
        <v>0</v>
      </c>
      <c r="AD25" s="80">
        <f>IF(D28&gt;E28,D28-E28,0)</f>
        <v>0</v>
      </c>
      <c r="AE25" s="79">
        <f>IF(F28&gt;E28,F28-E28,0)</f>
        <v>0</v>
      </c>
      <c r="AF25" s="80">
        <f>IF(E28&gt;F28,E28-F28,0)</f>
        <v>0</v>
      </c>
      <c r="AH25" s="75">
        <v>5220</v>
      </c>
      <c r="AI25" s="63"/>
      <c r="AJ25" s="64"/>
      <c r="AK25" s="95" t="s">
        <v>90</v>
      </c>
      <c r="AL25" s="77">
        <f t="shared" ref="AL25:AL32" si="7">+O36</f>
        <v>0</v>
      </c>
      <c r="AM25" s="92">
        <f t="shared" si="6"/>
        <v>0</v>
      </c>
    </row>
    <row r="26" spans="1:39" x14ac:dyDescent="0.25">
      <c r="A26" s="75">
        <v>1270</v>
      </c>
      <c r="B26" s="75">
        <v>2260</v>
      </c>
      <c r="C26" s="85" t="s">
        <v>80</v>
      </c>
      <c r="D26" s="86">
        <f>+[1]Paramunicipal!E91</f>
        <v>745602</v>
      </c>
      <c r="E26" s="86">
        <f>+[1]Paramunicipal!F91</f>
        <v>745601.53</v>
      </c>
      <c r="F26" s="86">
        <f>+[1]Paramunicipal!G91</f>
        <v>745601.53</v>
      </c>
      <c r="G26" s="87" t="s">
        <v>91</v>
      </c>
      <c r="H26" s="86">
        <f>+[1]Paramunicipal!E119</f>
        <v>0</v>
      </c>
      <c r="I26" s="88">
        <f>+[1]Paramunicipal!F119</f>
        <v>0</v>
      </c>
      <c r="J26" s="88">
        <f>+[1]Paramunicipal!G119</f>
        <v>0</v>
      </c>
      <c r="K26" s="86"/>
      <c r="L26" s="75"/>
      <c r="M26" s="89"/>
      <c r="N26" s="90"/>
      <c r="O26" s="86"/>
      <c r="P26" s="88"/>
      <c r="Q26" s="88"/>
      <c r="S26" s="75">
        <v>3110</v>
      </c>
      <c r="T26" s="76" t="s">
        <v>16</v>
      </c>
      <c r="U26" s="77">
        <f>+H35-I35</f>
        <v>0.37999999523162842</v>
      </c>
      <c r="V26" s="58"/>
      <c r="W26" s="58"/>
      <c r="X26" s="58"/>
      <c r="Y26" s="78">
        <f>SUM(U26:X26)</f>
        <v>0.37999999523162842</v>
      </c>
      <c r="AA26" s="75"/>
      <c r="AB26" s="104"/>
      <c r="AC26" s="45"/>
      <c r="AD26" s="46"/>
      <c r="AE26" s="45"/>
      <c r="AF26" s="46"/>
      <c r="AH26" s="75">
        <v>5230</v>
      </c>
      <c r="AI26" s="63"/>
      <c r="AJ26" s="64"/>
      <c r="AK26" s="95" t="s">
        <v>92</v>
      </c>
      <c r="AL26" s="77">
        <f t="shared" si="7"/>
        <v>0</v>
      </c>
      <c r="AM26" s="92">
        <f t="shared" si="6"/>
        <v>863267</v>
      </c>
    </row>
    <row r="27" spans="1:39" ht="22.5" x14ac:dyDescent="0.25">
      <c r="A27" s="75">
        <v>1280</v>
      </c>
      <c r="B27" s="75"/>
      <c r="C27" s="85" t="s">
        <v>84</v>
      </c>
      <c r="D27" s="86">
        <f>+[1]Paramunicipal!E92</f>
        <v>0</v>
      </c>
      <c r="E27" s="86">
        <f>+[1]Paramunicipal!F92</f>
        <v>0</v>
      </c>
      <c r="F27" s="86">
        <f>+[1]Paramunicipal!G92</f>
        <v>0</v>
      </c>
      <c r="G27" s="87"/>
      <c r="H27" s="86"/>
      <c r="I27" s="88"/>
      <c r="J27" s="71"/>
      <c r="K27" s="72"/>
      <c r="L27" s="75"/>
      <c r="M27" s="105" t="s">
        <v>93</v>
      </c>
      <c r="N27" s="106"/>
      <c r="O27" s="107">
        <f ca="1">+O8+O17+O20</f>
        <v>350884302.22999996</v>
      </c>
      <c r="P27" s="108">
        <f ca="1">+P8+P17+P20</f>
        <v>352299092.39999998</v>
      </c>
      <c r="Q27" s="108">
        <f ca="1">+Q8+Q17+Q20</f>
        <v>53490884.280000001</v>
      </c>
      <c r="S27" s="75">
        <v>3120</v>
      </c>
      <c r="T27" s="76" t="s">
        <v>21</v>
      </c>
      <c r="U27" s="77">
        <f>+H36-I36</f>
        <v>0.42999999970197678</v>
      </c>
      <c r="V27" s="58"/>
      <c r="W27" s="58"/>
      <c r="X27" s="58"/>
      <c r="Y27" s="78">
        <f>SUM(U27:X27)</f>
        <v>0.42999999970197678</v>
      </c>
      <c r="AA27" s="32">
        <v>2000</v>
      </c>
      <c r="AB27" s="44" t="s">
        <v>10</v>
      </c>
      <c r="AC27" s="45">
        <f>IF(H30&gt;I30,H30-I30,0)</f>
        <v>5978752.5199999996</v>
      </c>
      <c r="AD27" s="46">
        <f>IF(I30&gt;H30,I30-H30,0)</f>
        <v>0</v>
      </c>
      <c r="AE27" s="45">
        <f>IF(I30&gt;J30,I30-J30,0)</f>
        <v>0</v>
      </c>
      <c r="AF27" s="46">
        <f>IF(J30&gt;I30,J30-I30,0)</f>
        <v>112080.83999999985</v>
      </c>
      <c r="AH27" s="75">
        <v>5240</v>
      </c>
      <c r="AI27" s="63"/>
      <c r="AJ27" s="64"/>
      <c r="AK27" s="95" t="s">
        <v>94</v>
      </c>
      <c r="AL27" s="77">
        <f t="shared" si="7"/>
        <v>13988555</v>
      </c>
      <c r="AM27" s="92">
        <f t="shared" si="6"/>
        <v>37072148</v>
      </c>
    </row>
    <row r="28" spans="1:39" x14ac:dyDescent="0.25">
      <c r="A28" s="75">
        <v>1290</v>
      </c>
      <c r="B28" s="75"/>
      <c r="C28" s="85" t="s">
        <v>89</v>
      </c>
      <c r="D28" s="86">
        <f>+[1]Paramunicipal!E93</f>
        <v>0</v>
      </c>
      <c r="E28" s="86">
        <f>+[1]Paramunicipal!F93</f>
        <v>0</v>
      </c>
      <c r="F28" s="86">
        <f>+[1]Paramunicipal!G93</f>
        <v>0</v>
      </c>
      <c r="G28" s="96" t="s">
        <v>95</v>
      </c>
      <c r="H28" s="94">
        <f>SUM(H20:H26)</f>
        <v>0</v>
      </c>
      <c r="I28" s="97">
        <f>SUM(I20:I26)</f>
        <v>0</v>
      </c>
      <c r="J28" s="97">
        <f>SUM(J20:J26)</f>
        <v>0</v>
      </c>
      <c r="K28" s="94"/>
      <c r="L28" s="32">
        <v>5000</v>
      </c>
      <c r="M28" s="89"/>
      <c r="N28" s="53"/>
      <c r="O28" s="86"/>
      <c r="P28" s="88"/>
      <c r="Q28" s="88"/>
      <c r="S28" s="75">
        <v>3130</v>
      </c>
      <c r="T28" s="76" t="s">
        <v>26</v>
      </c>
      <c r="U28" s="77">
        <f>+H37-I37</f>
        <v>0</v>
      </c>
      <c r="V28" s="58"/>
      <c r="W28" s="58"/>
      <c r="X28" s="58"/>
      <c r="Y28" s="78">
        <f>SUM(U28:X28)</f>
        <v>0</v>
      </c>
      <c r="AA28" s="32">
        <v>2100</v>
      </c>
      <c r="AB28" s="60" t="s">
        <v>14</v>
      </c>
      <c r="AC28" s="61">
        <f>IF(H18&gt;I18,H18-I18,0)</f>
        <v>5978752.5199999996</v>
      </c>
      <c r="AD28" s="62">
        <f>IF(I18&gt;H18,I18-H18,0)</f>
        <v>0</v>
      </c>
      <c r="AE28" s="61">
        <f>IF(I18&gt;J18,I18-J18,0)</f>
        <v>0</v>
      </c>
      <c r="AF28" s="62">
        <f>IF(J18&gt;I18,J18-I18,0)</f>
        <v>112080.83999999985</v>
      </c>
      <c r="AH28" s="75">
        <v>5250</v>
      </c>
      <c r="AI28" s="63"/>
      <c r="AJ28" s="64"/>
      <c r="AK28" s="95" t="s">
        <v>96</v>
      </c>
      <c r="AL28" s="77">
        <f t="shared" si="7"/>
        <v>5960230</v>
      </c>
      <c r="AM28" s="92">
        <f t="shared" si="6"/>
        <v>4764713</v>
      </c>
    </row>
    <row r="29" spans="1:39" x14ac:dyDescent="0.25">
      <c r="B29" s="75"/>
      <c r="C29" s="85"/>
      <c r="D29" s="86"/>
      <c r="E29" s="86"/>
      <c r="G29" s="87"/>
      <c r="H29" s="69"/>
      <c r="I29" s="70"/>
      <c r="J29" s="101"/>
      <c r="K29" s="102"/>
      <c r="L29" s="32">
        <v>5100</v>
      </c>
      <c r="M29" s="52" t="s">
        <v>97</v>
      </c>
      <c r="N29" s="53"/>
      <c r="O29" s="86"/>
      <c r="P29" s="88"/>
      <c r="Q29" s="88"/>
      <c r="S29" s="75"/>
      <c r="T29" s="76"/>
      <c r="U29" s="77"/>
      <c r="V29" s="58"/>
      <c r="W29" s="58"/>
      <c r="X29" s="58"/>
      <c r="Y29" s="78"/>
      <c r="AA29" s="75">
        <v>2110</v>
      </c>
      <c r="AB29" s="76" t="s">
        <v>19</v>
      </c>
      <c r="AC29" s="79">
        <f>IF(H9&gt;I9,H9-I9,0)</f>
        <v>5978752.5199999996</v>
      </c>
      <c r="AD29" s="80">
        <f>IF(I9&gt;H9,I9-H9,0)</f>
        <v>0</v>
      </c>
      <c r="AE29" s="79">
        <f>IF(I9&gt;J9,I9-J9,0)</f>
        <v>0</v>
      </c>
      <c r="AF29" s="80">
        <f>IF(J9&gt;I9,J9-I9,0)</f>
        <v>112080.83999999985</v>
      </c>
      <c r="AH29" s="75">
        <v>5260</v>
      </c>
      <c r="AI29" s="63"/>
      <c r="AJ29" s="64"/>
      <c r="AK29" s="95" t="s">
        <v>98</v>
      </c>
      <c r="AL29" s="77">
        <f t="shared" si="7"/>
        <v>0</v>
      </c>
      <c r="AM29" s="92">
        <f t="shared" si="6"/>
        <v>0</v>
      </c>
    </row>
    <row r="30" spans="1:39" x14ac:dyDescent="0.25">
      <c r="B30" s="75"/>
      <c r="C30" s="93" t="s">
        <v>99</v>
      </c>
      <c r="D30" s="94">
        <f>SUM(D20:D28)</f>
        <v>155126570</v>
      </c>
      <c r="E30" s="94">
        <f>SUM(E20:E28)</f>
        <v>151552035.84</v>
      </c>
      <c r="F30" s="94">
        <f>SUM(F20:F28)</f>
        <v>148531899.98999998</v>
      </c>
      <c r="G30" s="109" t="s">
        <v>100</v>
      </c>
      <c r="H30" s="107">
        <f>+H28+H18</f>
        <v>17933099</v>
      </c>
      <c r="I30" s="108">
        <f>+I28+I18</f>
        <v>11954346.48</v>
      </c>
      <c r="J30" s="108">
        <f>+J28+J18</f>
        <v>12066427.32</v>
      </c>
      <c r="K30" s="110"/>
      <c r="L30" s="75">
        <v>5110</v>
      </c>
      <c r="M30" s="73" t="s">
        <v>101</v>
      </c>
      <c r="N30" s="53"/>
      <c r="O30" s="69">
        <f>SUM(O31:O33)</f>
        <v>209920499</v>
      </c>
      <c r="P30" s="70">
        <f t="shared" ref="P30:Q30" si="8">SUM(P31:P33)</f>
        <v>202641167</v>
      </c>
      <c r="Q30" s="70">
        <f t="shared" si="8"/>
        <v>174057546.59999999</v>
      </c>
      <c r="S30" s="56">
        <v>900005</v>
      </c>
      <c r="T30" s="44" t="s">
        <v>102</v>
      </c>
      <c r="U30" s="58" t="s">
        <v>34</v>
      </c>
      <c r="V30" s="57">
        <f>SUM(V31:V35)</f>
        <v>-97558298.539999992</v>
      </c>
      <c r="W30" s="57">
        <f>SUM(W31:W35)</f>
        <v>123933261.64</v>
      </c>
      <c r="X30" s="57"/>
      <c r="Y30" s="59">
        <f t="shared" ref="Y30:Y35" si="9">SUM(U30:X30)</f>
        <v>26374963.100000009</v>
      </c>
      <c r="AA30" s="75">
        <v>2120</v>
      </c>
      <c r="AB30" s="76" t="s">
        <v>24</v>
      </c>
      <c r="AC30" s="79">
        <f>IF(H10&gt;I10,H10-I10,0)</f>
        <v>0</v>
      </c>
      <c r="AD30" s="80">
        <f>IF(I10&gt;H10,I10-H10,0)</f>
        <v>0</v>
      </c>
      <c r="AE30" s="79">
        <f>IF(I10&gt;J10,I10-J10,0)</f>
        <v>0</v>
      </c>
      <c r="AF30" s="80">
        <f>IF(J10&gt;I10,J10-I10,0)</f>
        <v>0</v>
      </c>
      <c r="AH30" s="75">
        <v>5270</v>
      </c>
      <c r="AI30" s="63"/>
      <c r="AJ30" s="64"/>
      <c r="AK30" s="95" t="s">
        <v>103</v>
      </c>
      <c r="AL30" s="77">
        <f t="shared" si="7"/>
        <v>0</v>
      </c>
      <c r="AM30" s="92">
        <f t="shared" si="6"/>
        <v>0</v>
      </c>
    </row>
    <row r="31" spans="1:39" x14ac:dyDescent="0.25">
      <c r="B31" s="75"/>
      <c r="C31" s="33"/>
      <c r="D31" s="69"/>
      <c r="E31" s="69"/>
      <c r="F31" s="69"/>
      <c r="G31" s="35"/>
      <c r="H31" s="69"/>
      <c r="I31" s="70"/>
      <c r="J31" s="101"/>
      <c r="K31" s="102"/>
      <c r="L31" s="75">
        <v>5120</v>
      </c>
      <c r="M31" s="89"/>
      <c r="N31" s="90" t="s">
        <v>72</v>
      </c>
      <c r="O31" s="86">
        <f>+[1]Paramunicipal!E28</f>
        <v>118297319</v>
      </c>
      <c r="P31" s="88">
        <f>+[1]Paramunicipal!F28</f>
        <v>124894122</v>
      </c>
      <c r="Q31" s="88">
        <f>+[1]Paramunicipal!G28</f>
        <v>100710151.27</v>
      </c>
      <c r="S31" s="75">
        <v>3210</v>
      </c>
      <c r="T31" s="76" t="s">
        <v>38</v>
      </c>
      <c r="U31" s="58" t="s">
        <v>34</v>
      </c>
      <c r="V31" s="58"/>
      <c r="W31" s="77">
        <f>+H40</f>
        <v>39258189</v>
      </c>
      <c r="X31" s="58"/>
      <c r="Y31" s="78">
        <f t="shared" si="9"/>
        <v>39258189</v>
      </c>
      <c r="AA31" s="75">
        <v>2130</v>
      </c>
      <c r="AB31" s="76" t="s">
        <v>28</v>
      </c>
      <c r="AC31" s="79">
        <f>IF(H11&gt;I11,H11-I11,0)</f>
        <v>0</v>
      </c>
      <c r="AD31" s="80">
        <f>IF(I11&gt;H11,I11-H11,0)</f>
        <v>0</v>
      </c>
      <c r="AE31" s="79">
        <f>IF(I11&gt;J11,I11-J11,0)</f>
        <v>0</v>
      </c>
      <c r="AF31" s="80">
        <f>IF(J11&gt;I11,J11-I11,0)</f>
        <v>0</v>
      </c>
      <c r="AH31" s="75">
        <v>5280</v>
      </c>
      <c r="AI31" s="63"/>
      <c r="AJ31" s="64"/>
      <c r="AK31" s="95" t="s">
        <v>104</v>
      </c>
      <c r="AL31" s="77">
        <f t="shared" si="7"/>
        <v>0</v>
      </c>
      <c r="AM31" s="92">
        <f t="shared" si="6"/>
        <v>0</v>
      </c>
    </row>
    <row r="32" spans="1:39" x14ac:dyDescent="0.25">
      <c r="C32" s="33" t="s">
        <v>105</v>
      </c>
      <c r="D32" s="69">
        <f>+D30+D17</f>
        <v>232619463</v>
      </c>
      <c r="E32" s="69">
        <f>+E30+E17</f>
        <v>200265747.56999999</v>
      </c>
      <c r="F32" s="69">
        <f>+F30+F17</f>
        <v>293191433.13999999</v>
      </c>
      <c r="G32" s="35" t="s">
        <v>106</v>
      </c>
      <c r="H32" s="69"/>
      <c r="I32" s="70"/>
      <c r="J32" s="70"/>
      <c r="K32" s="69"/>
      <c r="L32" s="75">
        <v>5130</v>
      </c>
      <c r="M32" s="89"/>
      <c r="N32" s="90" t="s">
        <v>76</v>
      </c>
      <c r="O32" s="86">
        <f>+[1]Paramunicipal!E29</f>
        <v>23979050</v>
      </c>
      <c r="P32" s="88">
        <f>+[1]Paramunicipal!F29</f>
        <v>23902557</v>
      </c>
      <c r="Q32" s="88">
        <f>+[1]Paramunicipal!G29</f>
        <v>23783537.280000001</v>
      </c>
      <c r="S32" s="75">
        <v>3220</v>
      </c>
      <c r="T32" s="76" t="s">
        <v>42</v>
      </c>
      <c r="U32" s="58" t="s">
        <v>34</v>
      </c>
      <c r="V32" s="77">
        <f>+H41-I41</f>
        <v>-97558298.539999992</v>
      </c>
      <c r="W32" s="111">
        <f>-W13</f>
        <v>84675072.640000001</v>
      </c>
      <c r="X32" s="58"/>
      <c r="Y32" s="78">
        <f t="shared" si="9"/>
        <v>-12883225.899999991</v>
      </c>
      <c r="AA32" s="75">
        <v>2140</v>
      </c>
      <c r="AB32" s="76" t="s">
        <v>31</v>
      </c>
      <c r="AC32" s="79">
        <f>IF(H12&gt;I12,H12-I12,0)</f>
        <v>0</v>
      </c>
      <c r="AD32" s="80">
        <f>IF(I12&gt;H12,I12-H12,0)</f>
        <v>0</v>
      </c>
      <c r="AE32" s="79">
        <f>IF(I12&gt;J12,I12-J12,0)</f>
        <v>0</v>
      </c>
      <c r="AF32" s="80">
        <f>IF(J12&gt;I12,J12-I12,0)</f>
        <v>0</v>
      </c>
      <c r="AH32" s="75">
        <v>5290</v>
      </c>
      <c r="AI32" s="63"/>
      <c r="AJ32" s="64"/>
      <c r="AK32" s="95" t="s">
        <v>107</v>
      </c>
      <c r="AL32" s="77">
        <f t="shared" si="7"/>
        <v>0</v>
      </c>
      <c r="AM32" s="92">
        <f t="shared" si="6"/>
        <v>0</v>
      </c>
    </row>
    <row r="33" spans="2:39" x14ac:dyDescent="0.25">
      <c r="B33" s="32"/>
      <c r="C33" s="52"/>
      <c r="D33" s="112"/>
      <c r="E33" s="112"/>
      <c r="G33" s="35"/>
      <c r="H33" s="69"/>
      <c r="I33" s="70"/>
      <c r="J33" s="70"/>
      <c r="K33" s="69"/>
      <c r="L33" s="32">
        <v>5200</v>
      </c>
      <c r="M33" s="89"/>
      <c r="N33" s="90" t="s">
        <v>81</v>
      </c>
      <c r="O33" s="86">
        <f>+[1]Paramunicipal!E30</f>
        <v>67644130</v>
      </c>
      <c r="P33" s="88">
        <f>+[1]Paramunicipal!F30</f>
        <v>53844488</v>
      </c>
      <c r="Q33" s="88">
        <f>+[1]Paramunicipal!G30</f>
        <v>49563858.049999997</v>
      </c>
      <c r="S33" s="75">
        <v>3230</v>
      </c>
      <c r="T33" s="76" t="s">
        <v>46</v>
      </c>
      <c r="U33" s="58" t="s">
        <v>34</v>
      </c>
      <c r="V33" s="58"/>
      <c r="W33" s="77">
        <f>+H42-I42</f>
        <v>0</v>
      </c>
      <c r="X33" s="58"/>
      <c r="Y33" s="78">
        <f t="shared" si="9"/>
        <v>0</v>
      </c>
      <c r="AA33" s="75">
        <v>2150</v>
      </c>
      <c r="AB33" s="76" t="s">
        <v>36</v>
      </c>
      <c r="AC33" s="79">
        <f>IF(H13&gt;I13,H13-I13,0)</f>
        <v>0</v>
      </c>
      <c r="AD33" s="80">
        <f>IF(I13&gt;H13,I13-H13,0)</f>
        <v>0</v>
      </c>
      <c r="AE33" s="79">
        <f>IF(I13&gt;J13,I13-J13,0)</f>
        <v>0</v>
      </c>
      <c r="AF33" s="80">
        <f>IF(J13&gt;I13,J13-I13,0)</f>
        <v>0</v>
      </c>
      <c r="AH33" s="75">
        <v>5310</v>
      </c>
      <c r="AI33" s="63"/>
      <c r="AJ33" s="64"/>
      <c r="AK33" s="95" t="s">
        <v>108</v>
      </c>
      <c r="AL33" s="77">
        <f>+O45</f>
        <v>0</v>
      </c>
      <c r="AM33" s="92">
        <f t="shared" ref="AM33:AM36" si="10">+P45</f>
        <v>0</v>
      </c>
    </row>
    <row r="34" spans="2:39" x14ac:dyDescent="0.25">
      <c r="B34" s="32">
        <v>3100</v>
      </c>
      <c r="C34" s="89"/>
      <c r="D34" s="113"/>
      <c r="E34" s="113"/>
      <c r="F34" s="114"/>
      <c r="G34" s="109" t="s">
        <v>109</v>
      </c>
      <c r="H34" s="107">
        <f>SUM(H35:H37)</f>
        <v>96911469</v>
      </c>
      <c r="I34" s="108">
        <f>SUM(I35:I37)</f>
        <v>96911468.189999998</v>
      </c>
      <c r="J34" s="108">
        <f>SUM(J35:J37)</f>
        <v>87785759.700000003</v>
      </c>
      <c r="K34" s="107"/>
      <c r="L34" s="75">
        <v>5210</v>
      </c>
      <c r="M34" s="73" t="s">
        <v>110</v>
      </c>
      <c r="N34" s="53"/>
      <c r="O34" s="69">
        <f>SUM(O35:O43)</f>
        <v>41386361</v>
      </c>
      <c r="P34" s="70">
        <f>SUM(P35:P43)</f>
        <v>62686788</v>
      </c>
      <c r="Q34" s="70">
        <f>SUM(Q35:Q43)</f>
        <v>58872126.730000004</v>
      </c>
      <c r="S34" s="75">
        <v>3240</v>
      </c>
      <c r="T34" s="76" t="s">
        <v>48</v>
      </c>
      <c r="U34" s="58" t="s">
        <v>34</v>
      </c>
      <c r="V34" s="58"/>
      <c r="W34" s="77">
        <f>+H43-I43</f>
        <v>0</v>
      </c>
      <c r="X34" s="58"/>
      <c r="Y34" s="78">
        <f t="shared" si="9"/>
        <v>0</v>
      </c>
      <c r="AA34" s="75">
        <v>2160</v>
      </c>
      <c r="AB34" s="76" t="s">
        <v>40</v>
      </c>
      <c r="AC34" s="79">
        <f>IF(H14&gt;I14,H14-I14,0)</f>
        <v>0</v>
      </c>
      <c r="AD34" s="80">
        <f>IF(I14&gt;H14,I14-H14,0)</f>
        <v>0</v>
      </c>
      <c r="AE34" s="79">
        <f>IF(I14&gt;J14,I14-J14,0)</f>
        <v>0</v>
      </c>
      <c r="AF34" s="80">
        <f>IF(J14&gt;I14,J14-I14,0)</f>
        <v>0</v>
      </c>
      <c r="AH34" s="75">
        <v>5320</v>
      </c>
      <c r="AI34" s="63"/>
      <c r="AJ34" s="64"/>
      <c r="AK34" s="95" t="s">
        <v>16</v>
      </c>
      <c r="AL34" s="77">
        <f t="shared" ref="AL34:AL36" si="11">+O46</f>
        <v>0</v>
      </c>
      <c r="AM34" s="92">
        <f t="shared" si="10"/>
        <v>0</v>
      </c>
    </row>
    <row r="35" spans="2:39" x14ac:dyDescent="0.25">
      <c r="B35" s="75">
        <v>3110</v>
      </c>
      <c r="C35" s="89"/>
      <c r="D35" s="113"/>
      <c r="E35" s="113"/>
      <c r="F35" s="114"/>
      <c r="G35" s="87" t="s">
        <v>16</v>
      </c>
      <c r="H35" s="86">
        <f>+[1]Paramunicipal!E128</f>
        <v>82188558</v>
      </c>
      <c r="I35" s="88">
        <f>+[1]Paramunicipal!F128</f>
        <v>82188557.620000005</v>
      </c>
      <c r="J35" s="88">
        <f>+[1]Paramunicipal!G128</f>
        <v>82188557.620000005</v>
      </c>
      <c r="K35" s="86"/>
      <c r="L35" s="75">
        <v>5220</v>
      </c>
      <c r="M35" s="89"/>
      <c r="N35" s="90" t="s">
        <v>85</v>
      </c>
      <c r="O35" s="86">
        <f>+[1]Paramunicipal!E32</f>
        <v>21437576</v>
      </c>
      <c r="P35" s="88">
        <f>+[1]Paramunicipal!F32</f>
        <v>19986660</v>
      </c>
      <c r="Q35" s="88">
        <f>+[1]Paramunicipal!G32</f>
        <v>18483007.140000001</v>
      </c>
      <c r="S35" s="75">
        <v>3250</v>
      </c>
      <c r="T35" s="76" t="s">
        <v>52</v>
      </c>
      <c r="U35" s="58" t="s">
        <v>34</v>
      </c>
      <c r="V35" s="58"/>
      <c r="W35" s="77">
        <f>+H44-I44</f>
        <v>0</v>
      </c>
      <c r="X35" s="58"/>
      <c r="Y35" s="78">
        <f t="shared" si="9"/>
        <v>0</v>
      </c>
      <c r="AA35" s="75">
        <v>2170</v>
      </c>
      <c r="AB35" s="76" t="s">
        <v>44</v>
      </c>
      <c r="AC35" s="79">
        <f>IF(H15&gt;I15,H15-I15,0)</f>
        <v>0</v>
      </c>
      <c r="AD35" s="80">
        <f>IF(I15&gt;H15,I15-H15,0)</f>
        <v>0</v>
      </c>
      <c r="AE35" s="79">
        <f>IF(I15&gt;J15,I15-J15,0)</f>
        <v>0</v>
      </c>
      <c r="AF35" s="80">
        <f>IF(J15&gt;I15,J15-I15,0)</f>
        <v>0</v>
      </c>
      <c r="AH35" s="75">
        <v>5330</v>
      </c>
      <c r="AI35" s="63"/>
      <c r="AJ35" s="64"/>
      <c r="AK35" s="95" t="s">
        <v>111</v>
      </c>
      <c r="AL35" s="77">
        <f t="shared" si="11"/>
        <v>235529</v>
      </c>
      <c r="AM35" s="92">
        <f t="shared" si="10"/>
        <v>4188474</v>
      </c>
    </row>
    <row r="36" spans="2:39" x14ac:dyDescent="0.25">
      <c r="B36" s="75">
        <v>3120</v>
      </c>
      <c r="C36" s="89"/>
      <c r="D36" s="113"/>
      <c r="E36" s="113"/>
      <c r="F36" s="114"/>
      <c r="G36" s="87" t="s">
        <v>21</v>
      </c>
      <c r="H36" s="86">
        <f>+[1]Paramunicipal!E129</f>
        <v>14722911</v>
      </c>
      <c r="I36" s="88">
        <f>+[1]Paramunicipal!F129</f>
        <v>14722910.57</v>
      </c>
      <c r="J36" s="88">
        <f>+[1]Paramunicipal!G129</f>
        <v>5597202.0800000001</v>
      </c>
      <c r="K36" s="86"/>
      <c r="L36" s="75">
        <v>5230</v>
      </c>
      <c r="M36" s="89"/>
      <c r="N36" s="90" t="s">
        <v>112</v>
      </c>
      <c r="O36" s="86">
        <f>+[1]Paramunicipal!E33</f>
        <v>0</v>
      </c>
      <c r="P36" s="88">
        <f>+[1]Paramunicipal!F33</f>
        <v>0</v>
      </c>
      <c r="Q36" s="88">
        <f>+[1]Paramunicipal!G33</f>
        <v>0</v>
      </c>
      <c r="S36" s="75"/>
      <c r="T36" s="76"/>
      <c r="U36" s="58"/>
      <c r="V36" s="58"/>
      <c r="W36" s="77"/>
      <c r="X36" s="58"/>
      <c r="Y36" s="78"/>
      <c r="AA36" s="75">
        <v>2190</v>
      </c>
      <c r="AB36" s="76" t="s">
        <v>47</v>
      </c>
      <c r="AC36" s="79">
        <f>IF(H16&gt;I16,H16-I16,0)</f>
        <v>0</v>
      </c>
      <c r="AD36" s="80">
        <f>IF(I16&gt;H16,I16-H16,0)</f>
        <v>0</v>
      </c>
      <c r="AE36" s="79">
        <f>IF(I16&gt;J16,I16-J16,0)</f>
        <v>0</v>
      </c>
      <c r="AF36" s="80">
        <f>IF(J16&gt;I16,J16-I16,0)</f>
        <v>0</v>
      </c>
      <c r="AH36" s="115">
        <v>4500</v>
      </c>
      <c r="AI36" s="63"/>
      <c r="AJ36" s="64"/>
      <c r="AK36" s="95" t="s">
        <v>113</v>
      </c>
      <c r="AL36" s="77">
        <f t="shared" si="11"/>
        <v>0</v>
      </c>
      <c r="AM36" s="92">
        <f t="shared" si="10"/>
        <v>0</v>
      </c>
    </row>
    <row r="37" spans="2:39" x14ac:dyDescent="0.25">
      <c r="B37" s="75">
        <v>3130</v>
      </c>
      <c r="C37" s="89"/>
      <c r="D37" s="113"/>
      <c r="E37" s="113"/>
      <c r="F37" s="114"/>
      <c r="G37" s="87" t="s">
        <v>26</v>
      </c>
      <c r="H37" s="86">
        <f>+[1]Paramunicipal!E130</f>
        <v>0</v>
      </c>
      <c r="I37" s="88">
        <f>+[1]Paramunicipal!F130</f>
        <v>0</v>
      </c>
      <c r="J37" s="88">
        <f>+[1]Paramunicipal!G130</f>
        <v>0</v>
      </c>
      <c r="K37" s="86"/>
      <c r="L37" s="75">
        <v>5240</v>
      </c>
      <c r="M37" s="89"/>
      <c r="N37" s="90" t="s">
        <v>114</v>
      </c>
      <c r="O37" s="86">
        <f>+[1]Paramunicipal!E34</f>
        <v>0</v>
      </c>
      <c r="P37" s="88">
        <f>+[1]Paramunicipal!F34</f>
        <v>863267</v>
      </c>
      <c r="Q37" s="88">
        <f>+[1]Paramunicipal!G34</f>
        <v>879753.5</v>
      </c>
      <c r="S37" s="75"/>
      <c r="T37" s="81" t="s">
        <v>115</v>
      </c>
      <c r="U37" s="58" t="s">
        <v>34</v>
      </c>
      <c r="V37" s="58"/>
      <c r="W37" s="77"/>
      <c r="X37" s="57">
        <f>SUM(X38:X39)</f>
        <v>0</v>
      </c>
      <c r="Y37" s="59">
        <f>SUM(U37:X37)</f>
        <v>0</v>
      </c>
      <c r="AA37" s="75"/>
      <c r="AB37" s="76"/>
      <c r="AC37" s="79"/>
      <c r="AD37" s="80"/>
      <c r="AE37" s="79"/>
      <c r="AF37" s="80"/>
      <c r="AI37" s="60" t="s">
        <v>116</v>
      </c>
      <c r="AJ37" s="64"/>
      <c r="AK37" s="116"/>
      <c r="AL37" s="117">
        <f ca="1">+AL9-AL.20</f>
        <v>0</v>
      </c>
      <c r="AM37" s="118">
        <f ca="1">+AM9-AM20</f>
        <v>119369419.06999996</v>
      </c>
    </row>
    <row r="38" spans="2:39" x14ac:dyDescent="0.25">
      <c r="B38" s="75"/>
      <c r="C38" s="89"/>
      <c r="D38" s="113"/>
      <c r="E38" s="113"/>
      <c r="F38" s="119"/>
      <c r="G38" s="87"/>
      <c r="H38" s="86"/>
      <c r="I38" s="88"/>
      <c r="J38" s="71"/>
      <c r="K38" s="72"/>
      <c r="L38" s="75">
        <v>5250</v>
      </c>
      <c r="M38" s="89"/>
      <c r="N38" s="90" t="s">
        <v>94</v>
      </c>
      <c r="O38" s="86">
        <f>+[1]Paramunicipal!E35</f>
        <v>13988555</v>
      </c>
      <c r="P38" s="88">
        <f>+[1]Paramunicipal!F35</f>
        <v>37072148</v>
      </c>
      <c r="Q38" s="88">
        <f>+[1]Paramunicipal!G35</f>
        <v>36050273.93</v>
      </c>
      <c r="S38" s="75">
        <v>3310</v>
      </c>
      <c r="T38" s="76" t="s">
        <v>65</v>
      </c>
      <c r="U38" s="58" t="s">
        <v>34</v>
      </c>
      <c r="V38" s="58"/>
      <c r="X38" s="77">
        <f>+H47-I47</f>
        <v>0</v>
      </c>
      <c r="Y38" s="78">
        <f>SUM(U38:X38)</f>
        <v>0</v>
      </c>
      <c r="AA38" s="32">
        <v>2200</v>
      </c>
      <c r="AB38" s="60" t="s">
        <v>63</v>
      </c>
      <c r="AC38" s="61">
        <f>IF(H28&gt;I28,H28-I28,0)</f>
        <v>0</v>
      </c>
      <c r="AD38" s="62">
        <f>IF(I28&gt;H28,I28-H28,0)</f>
        <v>0</v>
      </c>
      <c r="AE38" s="61">
        <f>IF(I28&gt;J28,I28-J28,0)</f>
        <v>0</v>
      </c>
      <c r="AF38" s="62">
        <f>IF(J28&gt;I28,J28-I28,0)</f>
        <v>0</v>
      </c>
      <c r="AI38" s="44"/>
      <c r="AJ38" s="64"/>
      <c r="AK38" s="116"/>
      <c r="AL38" s="83"/>
      <c r="AM38" s="84"/>
    </row>
    <row r="39" spans="2:39" x14ac:dyDescent="0.25">
      <c r="B39" s="32">
        <v>3200</v>
      </c>
      <c r="C39" s="89"/>
      <c r="D39" s="113"/>
      <c r="E39" s="113"/>
      <c r="F39" s="114"/>
      <c r="G39" s="109" t="s">
        <v>117</v>
      </c>
      <c r="H39" s="107">
        <f>SUM(H40:H44)</f>
        <v>117774896</v>
      </c>
      <c r="I39" s="108">
        <f>SUM(I40:I44)</f>
        <v>91399932.899999991</v>
      </c>
      <c r="J39" s="108">
        <f>SUM(J40:J44)</f>
        <v>193339246.09999999</v>
      </c>
      <c r="K39" s="107"/>
      <c r="L39" s="75">
        <v>5260</v>
      </c>
      <c r="M39" s="89"/>
      <c r="N39" s="90" t="s">
        <v>96</v>
      </c>
      <c r="O39" s="86">
        <f>+[1]Paramunicipal!E36</f>
        <v>5960230</v>
      </c>
      <c r="P39" s="88">
        <f>+[1]Paramunicipal!F36</f>
        <v>4764713</v>
      </c>
      <c r="Q39" s="88">
        <f>+[1]Paramunicipal!G36</f>
        <v>3459092.16</v>
      </c>
      <c r="S39" s="75">
        <v>3320</v>
      </c>
      <c r="T39" s="76" t="s">
        <v>70</v>
      </c>
      <c r="U39" s="58" t="s">
        <v>34</v>
      </c>
      <c r="V39" s="58"/>
      <c r="X39" s="77">
        <f>+H48-I48</f>
        <v>0</v>
      </c>
      <c r="Y39" s="78">
        <f>SUM(U39:X39)</f>
        <v>0</v>
      </c>
      <c r="AA39" s="75">
        <v>2210</v>
      </c>
      <c r="AB39" s="76" t="s">
        <v>68</v>
      </c>
      <c r="AC39" s="79">
        <f>IF(H21&gt;I21,H21-I21,0)</f>
        <v>0</v>
      </c>
      <c r="AD39" s="80">
        <f>IF(I21&gt;H21,I21-H21,0)</f>
        <v>0</v>
      </c>
      <c r="AE39" s="79">
        <f>IF(I21&gt;J21,I21-J21,0)</f>
        <v>0</v>
      </c>
      <c r="AF39" s="80">
        <f>IF(J21&gt;I21,J21-I21,0)</f>
        <v>0</v>
      </c>
      <c r="AI39" s="81" t="s">
        <v>118</v>
      </c>
      <c r="AJ39" s="64"/>
      <c r="AK39" s="82"/>
      <c r="AL39" s="83"/>
      <c r="AM39" s="84"/>
    </row>
    <row r="40" spans="2:39" x14ac:dyDescent="0.25">
      <c r="B40" s="75">
        <v>3210</v>
      </c>
      <c r="C40" s="89"/>
      <c r="D40" s="113"/>
      <c r="E40" s="113"/>
      <c r="F40" s="114"/>
      <c r="G40" s="87" t="s">
        <v>119</v>
      </c>
      <c r="H40" s="86">
        <f>+[1]Paramunicipal!E133</f>
        <v>39258189</v>
      </c>
      <c r="I40" s="88">
        <f>+[1]Paramunicipal!F133</f>
        <v>-84675072.640000001</v>
      </c>
      <c r="J40" s="88">
        <f>+[1]Paramunicipal!G133</f>
        <v>65957196.979999997</v>
      </c>
      <c r="K40" s="86"/>
      <c r="L40" s="75">
        <v>5270</v>
      </c>
      <c r="M40" s="89"/>
      <c r="N40" s="90" t="s">
        <v>98</v>
      </c>
      <c r="O40" s="86">
        <f>+[1]Paramunicipal!E37</f>
        <v>0</v>
      </c>
      <c r="P40" s="88">
        <f>+[1]Paramunicipal!F37</f>
        <v>0</v>
      </c>
      <c r="Q40" s="88">
        <f>+[1]Paramunicipal!G37</f>
        <v>0</v>
      </c>
      <c r="S40" s="56">
        <v>900006</v>
      </c>
      <c r="T40" s="76"/>
      <c r="U40" s="58"/>
      <c r="V40" s="58"/>
      <c r="X40" s="77"/>
      <c r="Y40" s="78"/>
      <c r="AA40" s="75">
        <v>2220</v>
      </c>
      <c r="AB40" s="76" t="s">
        <v>73</v>
      </c>
      <c r="AC40" s="79">
        <f>IF(H22&gt;I22,H22-I22,0)</f>
        <v>0</v>
      </c>
      <c r="AD40" s="80">
        <f>IF(I22&gt;H22,I22-H22,0)</f>
        <v>0</v>
      </c>
      <c r="AE40" s="79">
        <f>IF(I22&gt;J22,I22-J22,0)</f>
        <v>0</v>
      </c>
      <c r="AF40" s="80">
        <f>IF(J22&gt;I22,J22-I22,0)</f>
        <v>0</v>
      </c>
      <c r="AI40" s="63"/>
      <c r="AJ40" s="82" t="s">
        <v>23</v>
      </c>
      <c r="AK40" s="82"/>
      <c r="AL40" s="57">
        <f>SUM(AL41:AL43)</f>
        <v>0.37999999523162842</v>
      </c>
      <c r="AM40" s="59">
        <f>SUM(AM41:AM43)</f>
        <v>0</v>
      </c>
    </row>
    <row r="41" spans="2:39" x14ac:dyDescent="0.25">
      <c r="B41" s="75">
        <v>3220</v>
      </c>
      <c r="C41" s="89"/>
      <c r="D41" s="113"/>
      <c r="E41" s="113"/>
      <c r="F41" s="114"/>
      <c r="G41" s="87" t="s">
        <v>42</v>
      </c>
      <c r="H41" s="86">
        <f>+[1]Paramunicipal!E134</f>
        <v>79527707</v>
      </c>
      <c r="I41" s="88">
        <f>+[1]Paramunicipal!F134</f>
        <v>177086005.53999999</v>
      </c>
      <c r="J41" s="88">
        <f>+[1]Paramunicipal!G134</f>
        <v>128393049.12</v>
      </c>
      <c r="K41" s="86"/>
      <c r="L41" s="75">
        <v>5280</v>
      </c>
      <c r="M41" s="89"/>
      <c r="N41" s="90" t="s">
        <v>103</v>
      </c>
      <c r="O41" s="86">
        <f>+[1]Paramunicipal!E38</f>
        <v>0</v>
      </c>
      <c r="P41" s="88">
        <f>+[1]Paramunicipal!F38</f>
        <v>0</v>
      </c>
      <c r="Q41" s="88">
        <f>+[1]Paramunicipal!G38</f>
        <v>0</v>
      </c>
      <c r="T41" s="120" t="s">
        <v>120</v>
      </c>
      <c r="U41" s="121">
        <f>+U23+U25</f>
        <v>96911469</v>
      </c>
      <c r="V41" s="121">
        <f>+V23+V25+V30+V37</f>
        <v>78516707</v>
      </c>
      <c r="W41" s="121">
        <f>+W23+W25+W30+W37</f>
        <v>39258189</v>
      </c>
      <c r="X41" s="121">
        <f>+X23+X25+X30+X37</f>
        <v>0</v>
      </c>
      <c r="Y41" s="122">
        <f>SUM(U41:X41)</f>
        <v>214686365</v>
      </c>
      <c r="AA41" s="75">
        <v>2230</v>
      </c>
      <c r="AB41" s="76" t="s">
        <v>77</v>
      </c>
      <c r="AC41" s="79">
        <f>IF(H23&gt;I23,H23-I23,0)</f>
        <v>0</v>
      </c>
      <c r="AD41" s="80">
        <f>IF(I23&gt;H23,I23-H23,0)</f>
        <v>0</v>
      </c>
      <c r="AE41" s="79">
        <f>IF(I23&gt;J23,I23-J23,0)</f>
        <v>0</v>
      </c>
      <c r="AF41" s="80">
        <f>IF(J23&gt;I23,J23-I23,0)</f>
        <v>0</v>
      </c>
      <c r="AI41" s="63"/>
      <c r="AJ41" s="64"/>
      <c r="AK41" s="95" t="s">
        <v>61</v>
      </c>
      <c r="AL41" s="77">
        <v>0</v>
      </c>
      <c r="AM41" s="92">
        <v>0</v>
      </c>
    </row>
    <row r="42" spans="2:39" x14ac:dyDescent="0.25">
      <c r="B42" s="75">
        <v>3230</v>
      </c>
      <c r="C42" s="89"/>
      <c r="D42" s="123"/>
      <c r="E42" s="123"/>
      <c r="F42" s="114"/>
      <c r="G42" s="87" t="s">
        <v>121</v>
      </c>
      <c r="H42" s="86">
        <f>+[1]Paramunicipal!E135</f>
        <v>-1011000</v>
      </c>
      <c r="I42" s="88">
        <f>+[1]Paramunicipal!F135</f>
        <v>-1011000</v>
      </c>
      <c r="J42" s="88">
        <f>+[1]Paramunicipal!G135</f>
        <v>-1011000</v>
      </c>
      <c r="K42" s="86"/>
      <c r="L42" s="75">
        <v>5290</v>
      </c>
      <c r="M42" s="89"/>
      <c r="N42" s="90" t="s">
        <v>104</v>
      </c>
      <c r="O42" s="86">
        <f>+[1]Paramunicipal!E39</f>
        <v>0</v>
      </c>
      <c r="P42" s="88">
        <f>+[1]Paramunicipal!F39</f>
        <v>0</v>
      </c>
      <c r="Q42" s="88">
        <f>+[1]Paramunicipal!G39</f>
        <v>0</v>
      </c>
      <c r="U42" s="124">
        <f>+I34-U23</f>
        <v>0</v>
      </c>
      <c r="V42" s="124">
        <f>+I39-V23-W23</f>
        <v>0</v>
      </c>
      <c r="W42" s="124"/>
      <c r="X42" s="124">
        <f>+I46-X23</f>
        <v>0</v>
      </c>
      <c r="Y42" s="124">
        <f>+I50-Y23</f>
        <v>0</v>
      </c>
      <c r="AA42" s="75">
        <v>2240</v>
      </c>
      <c r="AB42" s="76" t="s">
        <v>82</v>
      </c>
      <c r="AC42" s="79">
        <f>IF(H24&gt;I24,H24-I24,0)</f>
        <v>0</v>
      </c>
      <c r="AD42" s="80">
        <f>IF(I24&gt;H24,I24-H24,0)</f>
        <v>0</v>
      </c>
      <c r="AE42" s="79">
        <f>IF(I24&gt;J24,I24-J24,0)</f>
        <v>0</v>
      </c>
      <c r="AF42" s="80">
        <f>IF(J24&gt;I24,J24-I24,0)</f>
        <v>0</v>
      </c>
      <c r="AI42" s="63"/>
      <c r="AJ42" s="64"/>
      <c r="AK42" s="95" t="s">
        <v>66</v>
      </c>
      <c r="AL42" s="77">
        <v>0</v>
      </c>
      <c r="AM42" s="92">
        <v>0</v>
      </c>
    </row>
    <row r="43" spans="2:39" x14ac:dyDescent="0.25">
      <c r="B43" s="75">
        <v>3240</v>
      </c>
      <c r="C43" s="89"/>
      <c r="D43" s="113"/>
      <c r="E43" s="113"/>
      <c r="F43" s="125"/>
      <c r="G43" s="87" t="s">
        <v>48</v>
      </c>
      <c r="H43" s="86">
        <f>+[1]Paramunicipal!E136</f>
        <v>0</v>
      </c>
      <c r="I43" s="88">
        <f>+[1]Paramunicipal!F136</f>
        <v>0</v>
      </c>
      <c r="J43" s="88">
        <f>+[1]Paramunicipal!G136</f>
        <v>0</v>
      </c>
      <c r="K43" s="86"/>
      <c r="L43" s="32">
        <v>5300</v>
      </c>
      <c r="M43" s="89"/>
      <c r="N43" s="90" t="s">
        <v>107</v>
      </c>
      <c r="O43" s="86">
        <f>+[1]Paramunicipal!E40</f>
        <v>0</v>
      </c>
      <c r="P43" s="88">
        <f>+[1]Paramunicipal!F40</f>
        <v>0</v>
      </c>
      <c r="Q43" s="88">
        <f>+[1]Paramunicipal!G40</f>
        <v>0</v>
      </c>
      <c r="U43" s="124">
        <f>+H34-U41</f>
        <v>0</v>
      </c>
      <c r="V43" s="124"/>
      <c r="W43" s="124">
        <f>+H39-V41-W41</f>
        <v>0</v>
      </c>
      <c r="X43" s="124">
        <f>+H46-X41</f>
        <v>0</v>
      </c>
      <c r="Y43" s="124">
        <f>+H50-Y41</f>
        <v>0</v>
      </c>
      <c r="AA43" s="75">
        <v>2250</v>
      </c>
      <c r="AB43" s="76" t="s">
        <v>86</v>
      </c>
      <c r="AC43" s="79">
        <f>IF(H25&gt;I25,H25-I25,0)</f>
        <v>0</v>
      </c>
      <c r="AD43" s="80">
        <f>IF(I25&gt;H25,I25-H25,0)</f>
        <v>0</v>
      </c>
      <c r="AE43" s="79">
        <f>IF(I25&gt;J25,I25-J25,0)</f>
        <v>0</v>
      </c>
      <c r="AF43" s="80">
        <f>IF(J25&gt;I25,J25-I25,0)</f>
        <v>0</v>
      </c>
      <c r="AI43" s="63"/>
      <c r="AJ43" s="64"/>
      <c r="AK43" s="95" t="s">
        <v>122</v>
      </c>
      <c r="AL43" s="77">
        <f>+AC48-AD48</f>
        <v>0.37999999523162842</v>
      </c>
      <c r="AM43" s="92">
        <f>+AE48-AF48</f>
        <v>0</v>
      </c>
    </row>
    <row r="44" spans="2:39" x14ac:dyDescent="0.25">
      <c r="B44" s="75">
        <v>3250</v>
      </c>
      <c r="C44" s="89"/>
      <c r="D44" s="113"/>
      <c r="E44" s="113"/>
      <c r="F44" s="72"/>
      <c r="G44" s="87" t="s">
        <v>52</v>
      </c>
      <c r="H44" s="86">
        <f>+[1]Paramunicipal!E137</f>
        <v>0</v>
      </c>
      <c r="I44" s="88">
        <f>+[1]Paramunicipal!F137</f>
        <v>0</v>
      </c>
      <c r="J44" s="88">
        <f>+[1]Paramunicipal!G137</f>
        <v>0</v>
      </c>
      <c r="K44" s="86"/>
      <c r="L44" s="75">
        <v>5310</v>
      </c>
      <c r="M44" s="73" t="s">
        <v>123</v>
      </c>
      <c r="N44" s="53"/>
      <c r="O44" s="69">
        <f>SUM(O45:O47)</f>
        <v>235529</v>
      </c>
      <c r="P44" s="70">
        <f>SUM(P45:P47)</f>
        <v>4188474</v>
      </c>
      <c r="Q44" s="70">
        <f ca="1">SUM(Q45:Q47)</f>
        <v>0</v>
      </c>
      <c r="T44" s="126" t="s">
        <v>124</v>
      </c>
      <c r="U44" s="126"/>
      <c r="V44" s="126"/>
      <c r="W44" s="126"/>
      <c r="X44" s="126"/>
      <c r="Y44" s="126"/>
      <c r="AA44" s="75">
        <v>2260</v>
      </c>
      <c r="AB44" s="76" t="s">
        <v>91</v>
      </c>
      <c r="AC44" s="79">
        <f>IF(H26&gt;I26,H26-I26,0)</f>
        <v>0</v>
      </c>
      <c r="AD44" s="80">
        <f>IF(I26&gt;H26,I26-H26,0)</f>
        <v>0</v>
      </c>
      <c r="AE44" s="79">
        <f>IF(I26&gt;J26,I26-J26,0)</f>
        <v>0</v>
      </c>
      <c r="AF44" s="80">
        <f>IF(J26&gt;I26,J26-I26,0)</f>
        <v>0</v>
      </c>
      <c r="AI44" s="63"/>
      <c r="AJ44" s="82" t="s">
        <v>67</v>
      </c>
      <c r="AK44" s="82"/>
      <c r="AL44" s="57">
        <f>SUM(AL45:AL47)</f>
        <v>9230843.6399999857</v>
      </c>
      <c r="AM44" s="59">
        <f>SUM(AM45:AM47)</f>
        <v>8122881.9300000295</v>
      </c>
    </row>
    <row r="45" spans="2:39" x14ac:dyDescent="0.25">
      <c r="B45" s="75"/>
      <c r="C45" s="89"/>
      <c r="D45" s="113"/>
      <c r="E45" s="113"/>
      <c r="F45" s="72"/>
      <c r="G45" s="87"/>
      <c r="H45" s="86"/>
      <c r="I45" s="88"/>
      <c r="J45" s="71"/>
      <c r="K45" s="72"/>
      <c r="L45" s="75">
        <v>5320</v>
      </c>
      <c r="M45" s="89"/>
      <c r="N45" s="90" t="s">
        <v>125</v>
      </c>
      <c r="O45" s="99">
        <f>+[1]Paramunicipal!E42</f>
        <v>0</v>
      </c>
      <c r="P45" s="100">
        <f>+[1]Paramunicipal!F42</f>
        <v>0</v>
      </c>
      <c r="Q45" s="88">
        <f ca="1">+[1]Paramunicipal!G43</f>
        <v>0</v>
      </c>
      <c r="T45" s="126"/>
      <c r="U45" s="126"/>
      <c r="V45" s="126"/>
      <c r="W45" s="126"/>
      <c r="X45" s="126"/>
      <c r="Y45" s="126"/>
      <c r="AA45" s="75"/>
      <c r="AB45" s="76"/>
      <c r="AC45" s="79"/>
      <c r="AD45" s="80"/>
      <c r="AE45" s="79"/>
      <c r="AF45" s="80"/>
      <c r="AI45" s="63"/>
      <c r="AJ45" s="64"/>
      <c r="AK45" s="95" t="s">
        <v>61</v>
      </c>
      <c r="AL45" s="58">
        <f>+AD19-AC19</f>
        <v>-661463.36000001431</v>
      </c>
      <c r="AM45" s="78">
        <f>+AF19-AE19</f>
        <v>3770687.4400000274</v>
      </c>
    </row>
    <row r="46" spans="2:39" x14ac:dyDescent="0.25">
      <c r="B46" s="32">
        <v>3300</v>
      </c>
      <c r="C46" s="89"/>
      <c r="D46" s="127"/>
      <c r="E46" s="72"/>
      <c r="F46" s="72"/>
      <c r="G46" s="106" t="s">
        <v>126</v>
      </c>
      <c r="H46" s="107">
        <f>SUM(H47:H48)</f>
        <v>0</v>
      </c>
      <c r="I46" s="108">
        <f>SUM(I47:I48)</f>
        <v>0</v>
      </c>
      <c r="J46" s="108">
        <f>SUM(J47:J48)</f>
        <v>0</v>
      </c>
      <c r="K46" s="107"/>
      <c r="L46" s="75">
        <v>5330</v>
      </c>
      <c r="M46" s="89"/>
      <c r="N46" s="90" t="s">
        <v>16</v>
      </c>
      <c r="O46" s="99">
        <f>+[1]Paramunicipal!E43</f>
        <v>0</v>
      </c>
      <c r="P46" s="100">
        <f>+[1]Paramunicipal!F43</f>
        <v>0</v>
      </c>
      <c r="Q46" s="88">
        <f>+[1]Paramunicipal!G44</f>
        <v>0</v>
      </c>
      <c r="AA46" s="32">
        <v>3000</v>
      </c>
      <c r="AB46" s="44" t="s">
        <v>106</v>
      </c>
      <c r="AC46" s="45">
        <f>IF(H50&gt;I50,H50-I50,0)</f>
        <v>26374963.910000026</v>
      </c>
      <c r="AD46" s="46">
        <f>IF(I50&gt;H50,I50-H50,0)</f>
        <v>0</v>
      </c>
      <c r="AE46" s="45">
        <f>IF(I50&gt;J50,I50-J50,0)</f>
        <v>0</v>
      </c>
      <c r="AF46" s="46">
        <f>IF(J50&gt;I50,J50-I50,0)</f>
        <v>92813604.710000038</v>
      </c>
      <c r="AI46" s="63"/>
      <c r="AJ46" s="64"/>
      <c r="AK46" s="95" t="s">
        <v>66</v>
      </c>
      <c r="AL46" s="58">
        <f>+AD20-AC20+AD21-AC21</f>
        <v>9892307</v>
      </c>
      <c r="AM46" s="78">
        <f>+AF20-AE20+AF21-AE21</f>
        <v>4352194.4900000021</v>
      </c>
    </row>
    <row r="47" spans="2:39" x14ac:dyDescent="0.25">
      <c r="B47" s="75">
        <v>3310</v>
      </c>
      <c r="C47" s="89"/>
      <c r="D47" s="127"/>
      <c r="E47" s="72"/>
      <c r="F47" s="72"/>
      <c r="G47" s="87" t="s">
        <v>65</v>
      </c>
      <c r="H47" s="86">
        <f>+[1]Paramunicipal!E140</f>
        <v>0</v>
      </c>
      <c r="I47" s="88">
        <f>+[1]Paramunicipal!F140</f>
        <v>0</v>
      </c>
      <c r="J47" s="88">
        <f>+[1]Paramunicipal!G140</f>
        <v>0</v>
      </c>
      <c r="K47" s="86"/>
      <c r="L47" s="32">
        <v>5400</v>
      </c>
      <c r="M47" s="89"/>
      <c r="N47" s="90" t="s">
        <v>111</v>
      </c>
      <c r="O47" s="99">
        <f>+[1]Paramunicipal!E44</f>
        <v>235529</v>
      </c>
      <c r="P47" s="100">
        <f>+[1]Paramunicipal!F44</f>
        <v>4188474</v>
      </c>
      <c r="Q47" s="88">
        <f>+[1]Paramunicipal!G45</f>
        <v>0</v>
      </c>
      <c r="AA47" s="32">
        <v>3100</v>
      </c>
      <c r="AB47" s="60" t="s">
        <v>109</v>
      </c>
      <c r="AC47" s="61">
        <f>IF(H34&gt;I34,H34-I34,0)</f>
        <v>0.81000000238418579</v>
      </c>
      <c r="AD47" s="62">
        <f>IF(I34&gt;H34,I34-H34,0)</f>
        <v>0</v>
      </c>
      <c r="AE47" s="61">
        <f>IF(I34&gt;J34,I34-J34,0)</f>
        <v>9125708.4899999946</v>
      </c>
      <c r="AF47" s="62">
        <f>IF(J34&gt;I34,J34-I34,0)</f>
        <v>0</v>
      </c>
      <c r="AI47" s="63"/>
      <c r="AJ47" s="64"/>
      <c r="AK47" s="95" t="s">
        <v>122</v>
      </c>
      <c r="AL47" s="77">
        <v>0</v>
      </c>
      <c r="AM47" s="92">
        <v>0</v>
      </c>
    </row>
    <row r="48" spans="2:39" x14ac:dyDescent="0.25">
      <c r="B48" s="75">
        <v>3320</v>
      </c>
      <c r="C48" s="89"/>
      <c r="D48" s="127"/>
      <c r="E48" s="72"/>
      <c r="F48" s="72"/>
      <c r="G48" s="87" t="s">
        <v>70</v>
      </c>
      <c r="H48" s="86">
        <f>+[1]Paramunicipal!E141</f>
        <v>0</v>
      </c>
      <c r="I48" s="88">
        <f>+[1]Paramunicipal!F141</f>
        <v>0</v>
      </c>
      <c r="J48" s="88">
        <f>+[1]Paramunicipal!G141</f>
        <v>0</v>
      </c>
      <c r="K48" s="86"/>
      <c r="L48" s="75">
        <v>5410</v>
      </c>
      <c r="M48" s="73" t="s">
        <v>127</v>
      </c>
      <c r="N48" s="53"/>
      <c r="O48" s="69">
        <f>SUM(O49:O53)</f>
        <v>0</v>
      </c>
      <c r="P48" s="70">
        <f>SUM(P49:P53)</f>
        <v>0</v>
      </c>
      <c r="Q48" s="70">
        <f>SUM(Q49:Q53)</f>
        <v>4938324.75</v>
      </c>
      <c r="AA48" s="75">
        <v>3110</v>
      </c>
      <c r="AB48" s="76" t="s">
        <v>16</v>
      </c>
      <c r="AC48" s="79">
        <f>IF(H35&gt;I35,H35-I35,0)</f>
        <v>0.37999999523162842</v>
      </c>
      <c r="AD48" s="80">
        <f>IF(I35&gt;H35,I35-H35,0)</f>
        <v>0</v>
      </c>
      <c r="AE48" s="79">
        <f>IF(I35&gt;J35,I35-J35,0)</f>
        <v>0</v>
      </c>
      <c r="AF48" s="80">
        <f>IF(J35&gt;I35,J35-I35,0)</f>
        <v>0</v>
      </c>
      <c r="AI48" s="60" t="s">
        <v>128</v>
      </c>
      <c r="AJ48" s="64"/>
      <c r="AK48" s="116"/>
      <c r="AL48" s="117">
        <f>+AL40-AL44</f>
        <v>-9230843.2599999905</v>
      </c>
      <c r="AM48" s="118">
        <f>+AM40-AM44</f>
        <v>-8122881.9300000295</v>
      </c>
    </row>
    <row r="49" spans="2:39" x14ac:dyDescent="0.25">
      <c r="C49" s="89"/>
      <c r="D49" s="127"/>
      <c r="E49" s="72"/>
      <c r="F49" s="72"/>
      <c r="G49" s="87"/>
      <c r="H49" s="86"/>
      <c r="I49" s="88"/>
      <c r="J49" s="71"/>
      <c r="K49" s="72"/>
      <c r="L49" s="75">
        <v>5420</v>
      </c>
      <c r="M49" s="89"/>
      <c r="N49" s="90" t="s">
        <v>129</v>
      </c>
      <c r="O49" s="99">
        <f>+[1]Paramunicipal!E46</f>
        <v>0</v>
      </c>
      <c r="P49" s="100">
        <f>+[1]Paramunicipal!F46</f>
        <v>0</v>
      </c>
      <c r="Q49" s="88">
        <f>+[1]Paramunicipal!G47</f>
        <v>0</v>
      </c>
      <c r="AA49" s="75">
        <v>3120</v>
      </c>
      <c r="AB49" s="76" t="s">
        <v>21</v>
      </c>
      <c r="AC49" s="79">
        <f>IF(H36&gt;I36,H36-I36,0)</f>
        <v>0.42999999970197678</v>
      </c>
      <c r="AD49" s="80">
        <f>IF(I36&gt;H36,I36-H36,0)</f>
        <v>0</v>
      </c>
      <c r="AE49" s="79">
        <f>IF(I36&gt;J36,I36-J36,0)</f>
        <v>9125708.4900000002</v>
      </c>
      <c r="AF49" s="80">
        <f>IF(J36&gt;I36,J36-I36,0)</f>
        <v>0</v>
      </c>
      <c r="AI49" s="44"/>
      <c r="AJ49" s="64"/>
      <c r="AK49" s="116"/>
      <c r="AL49" s="83"/>
      <c r="AM49" s="84"/>
    </row>
    <row r="50" spans="2:39" x14ac:dyDescent="0.25">
      <c r="B50" s="32">
        <v>3000</v>
      </c>
      <c r="C50" s="89"/>
      <c r="D50" s="127"/>
      <c r="E50" s="72"/>
      <c r="F50" s="72"/>
      <c r="G50" s="109" t="s">
        <v>130</v>
      </c>
      <c r="H50" s="107">
        <f>+H39+H34+H46</f>
        <v>214686365</v>
      </c>
      <c r="I50" s="108">
        <f t="shared" ref="I50:J50" si="12">+I39+I34+I46</f>
        <v>188311401.08999997</v>
      </c>
      <c r="J50" s="108">
        <f t="shared" si="12"/>
        <v>281125005.80000001</v>
      </c>
      <c r="K50" s="110"/>
      <c r="L50" s="75">
        <v>5430</v>
      </c>
      <c r="M50" s="89"/>
      <c r="N50" s="90" t="s">
        <v>131</v>
      </c>
      <c r="O50" s="99">
        <f>+[1]Paramunicipal!E47</f>
        <v>0</v>
      </c>
      <c r="P50" s="100">
        <f>+[1]Paramunicipal!F47</f>
        <v>0</v>
      </c>
      <c r="Q50" s="88">
        <f>+[1]Paramunicipal!G48</f>
        <v>0</v>
      </c>
      <c r="AA50" s="75">
        <v>3130</v>
      </c>
      <c r="AB50" s="76" t="s">
        <v>26</v>
      </c>
      <c r="AC50" s="79">
        <f>IF(H37&gt;I37,H37-I37,0)</f>
        <v>0</v>
      </c>
      <c r="AD50" s="80">
        <f>IF(I37&gt;H37,I37-H37,0)</f>
        <v>0</v>
      </c>
      <c r="AE50" s="79">
        <f>IF(I37&gt;J37,I37-J37,0)</f>
        <v>0</v>
      </c>
      <c r="AF50" s="80">
        <f>IF(J37&gt;I37,J37-I37,0)</f>
        <v>0</v>
      </c>
      <c r="AI50" s="81" t="s">
        <v>132</v>
      </c>
      <c r="AJ50" s="64"/>
      <c r="AK50" s="82"/>
      <c r="AL50" s="83"/>
      <c r="AM50" s="84"/>
    </row>
    <row r="51" spans="2:39" x14ac:dyDescent="0.25">
      <c r="C51" s="89"/>
      <c r="D51" s="127"/>
      <c r="E51" s="72"/>
      <c r="F51" s="72"/>
      <c r="G51" s="35"/>
      <c r="H51" s="69"/>
      <c r="I51" s="70"/>
      <c r="J51" s="70"/>
      <c r="K51" s="69"/>
      <c r="L51" s="75">
        <v>5440</v>
      </c>
      <c r="M51" s="89"/>
      <c r="N51" s="90" t="s">
        <v>133</v>
      </c>
      <c r="O51" s="99">
        <f>+[1]Paramunicipal!E48</f>
        <v>0</v>
      </c>
      <c r="P51" s="100">
        <f>+[1]Paramunicipal!F48</f>
        <v>0</v>
      </c>
      <c r="Q51" s="88">
        <f>+[1]Paramunicipal!G49</f>
        <v>0</v>
      </c>
      <c r="AA51" s="75"/>
      <c r="AB51" s="76"/>
      <c r="AC51" s="79"/>
      <c r="AD51" s="80"/>
      <c r="AE51" s="79"/>
      <c r="AF51" s="80"/>
      <c r="AI51" s="63"/>
      <c r="AJ51" s="82" t="s">
        <v>23</v>
      </c>
      <c r="AK51" s="82"/>
      <c r="AL51" s="57">
        <f ca="1">+AL52+AL55</f>
        <v>24301361.689999975</v>
      </c>
      <c r="AM51" s="59">
        <f ca="1">+AM52+AM55</f>
        <v>-48977420.17999997</v>
      </c>
    </row>
    <row r="52" spans="2:39" x14ac:dyDescent="0.25">
      <c r="C52" s="89"/>
      <c r="D52" s="127"/>
      <c r="E52" s="72"/>
      <c r="F52" s="72"/>
      <c r="G52" s="35" t="s">
        <v>134</v>
      </c>
      <c r="H52" s="69">
        <f>+H50+H30</f>
        <v>232619464</v>
      </c>
      <c r="I52" s="70">
        <f t="shared" ref="I52:J52" si="13">+I50+I30</f>
        <v>200265747.56999996</v>
      </c>
      <c r="J52" s="70">
        <f t="shared" si="13"/>
        <v>293191433.12</v>
      </c>
      <c r="K52" s="112"/>
      <c r="L52" s="75">
        <v>5450</v>
      </c>
      <c r="M52" s="89"/>
      <c r="N52" s="90" t="s">
        <v>135</v>
      </c>
      <c r="O52" s="99">
        <f>+[1]Paramunicipal!E49</f>
        <v>0</v>
      </c>
      <c r="P52" s="100">
        <f>+[1]Paramunicipal!F49</f>
        <v>0</v>
      </c>
      <c r="Q52" s="88">
        <f>+[1]Paramunicipal!G50</f>
        <v>0</v>
      </c>
      <c r="AA52" s="32">
        <v>3200</v>
      </c>
      <c r="AB52" s="60" t="s">
        <v>117</v>
      </c>
      <c r="AC52" s="61">
        <f>IF(H39&gt;I39,H39-I39,0)</f>
        <v>26374963.100000009</v>
      </c>
      <c r="AD52" s="62">
        <f>IF(I39&gt;H39,I39-H39,0)</f>
        <v>0</v>
      </c>
      <c r="AE52" s="61">
        <f>IF(I39&gt;J39,I39-J39,0)</f>
        <v>0</v>
      </c>
      <c r="AF52" s="62">
        <f>IF(J39&gt;I39,J39-I39,0)</f>
        <v>101939313.2</v>
      </c>
      <c r="AI52" s="63"/>
      <c r="AJ52" s="64"/>
      <c r="AK52" s="95" t="s">
        <v>136</v>
      </c>
      <c r="AL52" s="58">
        <f>SUM(AL53:AL54)</f>
        <v>0</v>
      </c>
      <c r="AM52" s="78">
        <f>SUM(AM53:AM54)</f>
        <v>0</v>
      </c>
    </row>
    <row r="53" spans="2:39" x14ac:dyDescent="0.25">
      <c r="C53" s="128"/>
      <c r="D53" s="129"/>
      <c r="E53" s="130"/>
      <c r="F53" s="130"/>
      <c r="G53" s="130"/>
      <c r="H53" s="130"/>
      <c r="I53" s="131"/>
      <c r="J53" s="131"/>
      <c r="K53" s="72"/>
      <c r="L53" s="32">
        <v>5500</v>
      </c>
      <c r="M53" s="89"/>
      <c r="N53" s="90" t="s">
        <v>137</v>
      </c>
      <c r="O53" s="99">
        <f>+[1]Paramunicipal!E50</f>
        <v>0</v>
      </c>
      <c r="P53" s="100">
        <f>+[1]Paramunicipal!F50</f>
        <v>0</v>
      </c>
      <c r="Q53" s="88">
        <f>+[1]Paramunicipal!G51</f>
        <v>4938324.75</v>
      </c>
      <c r="AA53" s="75">
        <v>3210</v>
      </c>
      <c r="AB53" s="76" t="s">
        <v>119</v>
      </c>
      <c r="AC53" s="79">
        <f>IF(H40&gt;I40,H40-I40,0)</f>
        <v>123933261.64</v>
      </c>
      <c r="AD53" s="80">
        <f>IF(I40&gt;H40,I40-H40,0)</f>
        <v>0</v>
      </c>
      <c r="AE53" s="79">
        <f>IF(I40&gt;J40,I40-J40,0)</f>
        <v>0</v>
      </c>
      <c r="AF53" s="80">
        <f>IF(J40&gt;I40,J40-I40,0)</f>
        <v>150632269.62</v>
      </c>
      <c r="AI53" s="63"/>
      <c r="AJ53" s="64"/>
      <c r="AK53" s="95" t="s">
        <v>138</v>
      </c>
      <c r="AL53" s="77">
        <v>0</v>
      </c>
      <c r="AM53" s="92">
        <v>0</v>
      </c>
    </row>
    <row r="54" spans="2:39" x14ac:dyDescent="0.25">
      <c r="H54" s="124">
        <f>IF(D32-H30-H50=0,"",D32-H30-H50)</f>
        <v>-1</v>
      </c>
      <c r="I54" s="124">
        <f t="shared" ref="I54" si="14">IF(E32-I30-I50=0,"",E32-I30-I50)</f>
        <v>2.9802322387695313E-8</v>
      </c>
      <c r="J54" s="124">
        <f>IF(F32-J30-J50=0,"",F32-J30-J50)</f>
        <v>1.9999980926513672E-2</v>
      </c>
      <c r="K54" s="133"/>
      <c r="L54" s="75">
        <v>5510</v>
      </c>
      <c r="M54" s="73" t="s">
        <v>139</v>
      </c>
      <c r="N54" s="53"/>
      <c r="O54" s="69">
        <f>SUM(O55:O60)</f>
        <v>5656310</v>
      </c>
      <c r="P54" s="70">
        <f>SUM(P55:P60)</f>
        <v>5317848.71</v>
      </c>
      <c r="Q54" s="70">
        <f>SUM(Q55:Q60)</f>
        <v>49098832.359999999</v>
      </c>
      <c r="AA54" s="75">
        <v>3220</v>
      </c>
      <c r="AB54" s="76" t="s">
        <v>42</v>
      </c>
      <c r="AC54" s="79">
        <f>IF(H41&gt;I41,H41-I41,0)</f>
        <v>0</v>
      </c>
      <c r="AD54" s="80">
        <f>IF(I41&gt;H41,I41-H41,0)</f>
        <v>97558298.539999992</v>
      </c>
      <c r="AE54" s="79">
        <f>IF(I41&gt;J41,I41-J41,0)</f>
        <v>48692956.419999987</v>
      </c>
      <c r="AF54" s="80">
        <f>IF(J41&gt;I41,J41-I41,0)</f>
        <v>0</v>
      </c>
      <c r="AI54" s="63"/>
      <c r="AJ54" s="64"/>
      <c r="AK54" s="95" t="s">
        <v>140</v>
      </c>
      <c r="AL54" s="77">
        <v>0</v>
      </c>
      <c r="AM54" s="92">
        <v>0</v>
      </c>
    </row>
    <row r="55" spans="2:39" x14ac:dyDescent="0.25">
      <c r="L55" s="75">
        <v>5520</v>
      </c>
      <c r="M55" s="89"/>
      <c r="N55" s="90" t="s">
        <v>141</v>
      </c>
      <c r="O55" s="99">
        <f>+[1]Paramunicipal!E52</f>
        <v>5656310</v>
      </c>
      <c r="P55" s="100">
        <f>+[1]Paramunicipal!F52</f>
        <v>5317848.71</v>
      </c>
      <c r="Q55" s="88">
        <f>+[1]Paramunicipal!G53</f>
        <v>0</v>
      </c>
      <c r="AA55" s="75">
        <v>3230</v>
      </c>
      <c r="AB55" s="76" t="s">
        <v>121</v>
      </c>
      <c r="AC55" s="79">
        <f>IF(H42&gt;I42,H42-I42,0)</f>
        <v>0</v>
      </c>
      <c r="AD55" s="80">
        <f>IF(I42&gt;H42,I42-H42,0)</f>
        <v>0</v>
      </c>
      <c r="AE55" s="79">
        <f>IF(I42&gt;J42,I42-J42,0)</f>
        <v>0</v>
      </c>
      <c r="AF55" s="80">
        <f>IF(J42&gt;I42,J42-I42,0)</f>
        <v>0</v>
      </c>
      <c r="AI55" s="63"/>
      <c r="AJ55" s="64"/>
      <c r="AK55" s="95" t="s">
        <v>142</v>
      </c>
      <c r="AL55" s="134">
        <f ca="1">SUM(AC9:AC14)+SUM(AC17:AC18)+SUM(AC22:AC25)+SUM(AC29:AC36)+SUM(AC39:AC44)+SUM(AC49:AC50)+SUM(AC53:AC57)+SUM(AC60:AC61)-O61-O54-O66</f>
        <v>24301361.689999975</v>
      </c>
      <c r="AM55" s="135">
        <f ca="1">SUM(AE9:AE14)+SUM(AE17:AE18)+SUM(AE22:AE25)+SUM(AE29:AE36)+SUM(AE39:AE44)+SUM(AE49:AE50)+SUM(AE53:AE57)+SUM(AE60:AE61)-P61-P54-P66</f>
        <v>-48977420.17999997</v>
      </c>
    </row>
    <row r="56" spans="2:39" ht="15" customHeight="1" x14ac:dyDescent="0.25">
      <c r="C56" s="136" t="s">
        <v>124</v>
      </c>
      <c r="D56" s="136"/>
      <c r="E56" s="136"/>
      <c r="F56" s="136"/>
      <c r="G56" s="136"/>
      <c r="H56" s="136"/>
      <c r="I56" s="136"/>
      <c r="L56" s="75">
        <v>5530</v>
      </c>
      <c r="M56" s="89"/>
      <c r="N56" s="90" t="s">
        <v>143</v>
      </c>
      <c r="O56" s="99">
        <f>+[1]Paramunicipal!E53</f>
        <v>0</v>
      </c>
      <c r="P56" s="100">
        <f>+[1]Paramunicipal!F53</f>
        <v>0</v>
      </c>
      <c r="Q56" s="88">
        <f>+[1]Paramunicipal!G54</f>
        <v>312467.51</v>
      </c>
      <c r="AA56" s="75">
        <v>3240</v>
      </c>
      <c r="AB56" s="76" t="s">
        <v>48</v>
      </c>
      <c r="AC56" s="79">
        <f>IF(H43&gt;I43,H43-I43,0)</f>
        <v>0</v>
      </c>
      <c r="AD56" s="80">
        <f>IF(I43&gt;H43,I43-H43,0)</f>
        <v>0</v>
      </c>
      <c r="AE56" s="79">
        <f>IF(I43&gt;J43,I43-J43,0)</f>
        <v>0</v>
      </c>
      <c r="AF56" s="80">
        <f>IF(J43&gt;I43,J43-I43,0)</f>
        <v>0</v>
      </c>
      <c r="AI56" s="63"/>
      <c r="AJ56" s="82" t="s">
        <v>67</v>
      </c>
      <c r="AK56" s="82"/>
      <c r="AL56" s="57">
        <f>+AL57+AL60</f>
        <v>105211866.35999998</v>
      </c>
      <c r="AM56" s="59">
        <f>+AM57+AM60</f>
        <v>150744350.46000001</v>
      </c>
    </row>
    <row r="57" spans="2:39" x14ac:dyDescent="0.25">
      <c r="C57" s="87"/>
      <c r="D57" s="87"/>
      <c r="E57" s="87"/>
      <c r="F57" s="87"/>
      <c r="G57" s="87"/>
      <c r="H57" s="87"/>
      <c r="I57" s="87"/>
      <c r="L57" s="75">
        <v>5540</v>
      </c>
      <c r="M57" s="89"/>
      <c r="N57" s="90" t="s">
        <v>144</v>
      </c>
      <c r="O57" s="99">
        <f>+[1]Paramunicipal!E54</f>
        <v>0</v>
      </c>
      <c r="P57" s="100">
        <f>+[1]Paramunicipal!F54</f>
        <v>0</v>
      </c>
      <c r="Q57" s="88">
        <f>+[1]Paramunicipal!G55</f>
        <v>0</v>
      </c>
      <c r="AA57" s="75">
        <v>3250</v>
      </c>
      <c r="AB57" s="76" t="s">
        <v>52</v>
      </c>
      <c r="AC57" s="79">
        <f>IF(H44&gt;I44,H44-I44,0)</f>
        <v>0</v>
      </c>
      <c r="AD57" s="80">
        <f>IF(I44&gt;H44,I44-H44,0)</f>
        <v>0</v>
      </c>
      <c r="AE57" s="79">
        <f>IF(I44&gt;J44,I44-J44,0)</f>
        <v>0</v>
      </c>
      <c r="AF57" s="80">
        <f>IF(J44&gt;I44,J44-I44,0)</f>
        <v>0</v>
      </c>
      <c r="AI57" s="63"/>
      <c r="AJ57" s="64"/>
      <c r="AK57" s="95" t="s">
        <v>145</v>
      </c>
      <c r="AL57" s="58">
        <f>SUM(AL58:AL59)</f>
        <v>0</v>
      </c>
      <c r="AM57" s="78">
        <f>SUM(AM58:AM59)</f>
        <v>0</v>
      </c>
    </row>
    <row r="58" spans="2:39" x14ac:dyDescent="0.25">
      <c r="L58" s="75">
        <v>5550</v>
      </c>
      <c r="M58" s="89"/>
      <c r="N58" s="90" t="s">
        <v>146</v>
      </c>
      <c r="O58" s="99">
        <f>+[1]Paramunicipal!E55</f>
        <v>0</v>
      </c>
      <c r="P58" s="100">
        <f>+[1]Paramunicipal!F55</f>
        <v>0</v>
      </c>
      <c r="Q58" s="88">
        <f>+[1]Paramunicipal!G56</f>
        <v>0</v>
      </c>
      <c r="AA58" s="75"/>
      <c r="AB58" s="76"/>
      <c r="AC58" s="79"/>
      <c r="AD58" s="80"/>
      <c r="AE58" s="79"/>
      <c r="AF58" s="80"/>
      <c r="AI58" s="63"/>
      <c r="AJ58" s="64"/>
      <c r="AK58" s="95" t="s">
        <v>138</v>
      </c>
      <c r="AL58" s="77">
        <v>0</v>
      </c>
      <c r="AM58" s="92">
        <v>0</v>
      </c>
    </row>
    <row r="59" spans="2:39" x14ac:dyDescent="0.25">
      <c r="L59" s="75">
        <v>5590</v>
      </c>
      <c r="M59" s="89"/>
      <c r="N59" s="90" t="s">
        <v>147</v>
      </c>
      <c r="O59" s="99">
        <f>+[1]Paramunicipal!E56</f>
        <v>0</v>
      </c>
      <c r="P59" s="100">
        <f>+[1]Paramunicipal!F56</f>
        <v>0</v>
      </c>
      <c r="Q59" s="88">
        <f>+[1]Paramunicipal!G57</f>
        <v>0</v>
      </c>
      <c r="AA59" s="32">
        <v>3300</v>
      </c>
      <c r="AB59" s="60" t="s">
        <v>148</v>
      </c>
      <c r="AC59" s="61">
        <f>IF(H46&gt;I46,H46-I46,0)</f>
        <v>0</v>
      </c>
      <c r="AD59" s="62">
        <f>IF(I46&gt;H46,I46-H46,0)</f>
        <v>0</v>
      </c>
      <c r="AE59" s="61">
        <f>IF(I46&gt;J46,I46-J46,0)</f>
        <v>0</v>
      </c>
      <c r="AF59" s="62">
        <f>IF(J46&gt;I46,J46-I46,0)</f>
        <v>0</v>
      </c>
      <c r="AI59" s="63"/>
      <c r="AJ59" s="64"/>
      <c r="AK59" s="95" t="s">
        <v>140</v>
      </c>
      <c r="AL59" s="77">
        <v>0</v>
      </c>
      <c r="AM59" s="92">
        <v>0</v>
      </c>
    </row>
    <row r="60" spans="2:39" x14ac:dyDescent="0.25">
      <c r="L60" s="32">
        <v>5600</v>
      </c>
      <c r="M60" s="89"/>
      <c r="N60" s="90" t="s">
        <v>149</v>
      </c>
      <c r="O60" s="99">
        <f>+[1]Paramunicipal!E57</f>
        <v>0</v>
      </c>
      <c r="P60" s="100">
        <f>+[1]Paramunicipal!F57</f>
        <v>0</v>
      </c>
      <c r="Q60" s="88">
        <f>+[1]Paramunicipal!G58</f>
        <v>48786364.850000001</v>
      </c>
      <c r="AA60" s="75">
        <v>3310</v>
      </c>
      <c r="AB60" s="76" t="s">
        <v>65</v>
      </c>
      <c r="AC60" s="79">
        <f>IF(H47&gt;I47,H47-I47,0)</f>
        <v>0</v>
      </c>
      <c r="AD60" s="80">
        <f>IF(I47&gt;H47,I47-H47,0)</f>
        <v>0</v>
      </c>
      <c r="AE60" s="79">
        <f>IF(I47&gt;J47,I47-J47,0)</f>
        <v>0</v>
      </c>
      <c r="AF60" s="80">
        <f>IF(J47&gt;I47,J47-I47,0)</f>
        <v>0</v>
      </c>
      <c r="AI60" s="63"/>
      <c r="AJ60" s="64"/>
      <c r="AK60" s="95" t="s">
        <v>142</v>
      </c>
      <c r="AL60" s="134">
        <f>SUM(AD9:AD14)+SUM(AD17:AD18)+SUM(AD22:AD25)+SUM(AD29:AD36)+SUM(AD39:AD44)+SUM(AD49:AD50)+SUM(AD53:AD57)+SUM(AD60:AD61)</f>
        <v>105211866.35999998</v>
      </c>
      <c r="AM60" s="135">
        <f>SUM(AF9:AF14)+SUM(AF17:AF18)+SUM(AF22:AF25)+SUM(AF29:AF36)+SUM(AF39:AF44)+SUM(AF49:AF50)+SUM(AF53:AF57)+SUM(AF60:AF61)</f>
        <v>150744350.46000001</v>
      </c>
    </row>
    <row r="61" spans="2:39" x14ac:dyDescent="0.25">
      <c r="L61" s="75">
        <v>5610</v>
      </c>
      <c r="M61" s="73" t="s">
        <v>150</v>
      </c>
      <c r="N61" s="53"/>
      <c r="O61" s="69">
        <f>SUM(O62)</f>
        <v>33174412</v>
      </c>
      <c r="P61" s="70">
        <f>SUM(P62)</f>
        <v>160725097.58000001</v>
      </c>
      <c r="Q61" s="70">
        <f>SUM(Q62)</f>
        <v>0</v>
      </c>
      <c r="AA61" s="75">
        <v>3320</v>
      </c>
      <c r="AB61" s="137" t="s">
        <v>70</v>
      </c>
      <c r="AC61" s="138">
        <f>IF(H48&gt;I48,H48-I48,0)</f>
        <v>0</v>
      </c>
      <c r="AD61" s="139">
        <f>IF(I48&gt;H48,I48-H48,0)</f>
        <v>0</v>
      </c>
      <c r="AE61" s="138">
        <f>IF(I48&gt;J48,I48-J48,0)</f>
        <v>0</v>
      </c>
      <c r="AF61" s="139">
        <f>IF(J48&gt;I48,J48-I48,0)</f>
        <v>0</v>
      </c>
      <c r="AI61" s="60" t="s">
        <v>151</v>
      </c>
      <c r="AJ61" s="64"/>
      <c r="AK61" s="116"/>
      <c r="AL61" s="140">
        <f ca="1">+AL51-AL56</f>
        <v>-126442988.77000004</v>
      </c>
      <c r="AM61" s="141">
        <f ca="1">+AM51-AM56</f>
        <v>-79270986.039999962</v>
      </c>
    </row>
    <row r="62" spans="2:39" x14ac:dyDescent="0.25">
      <c r="L62" s="75"/>
      <c r="M62" s="89"/>
      <c r="N62" s="90" t="s">
        <v>152</v>
      </c>
      <c r="O62" s="99">
        <f>+[1]Paramunicipal!E59</f>
        <v>33174412</v>
      </c>
      <c r="P62" s="100">
        <f>+[1]Paramunicipal!F59</f>
        <v>160725097.58000001</v>
      </c>
      <c r="Q62" s="88">
        <f>+[1]Paramunicipal!G60</f>
        <v>0</v>
      </c>
      <c r="AC62" s="142">
        <f>+AC6+AC27+AC46-AD6-AD27-AD46</f>
        <v>1.0000000186264515</v>
      </c>
      <c r="AD62" s="142">
        <f>+AC7+AC16+AC28+AC38+AC47+AC52+AC59-AD7-AD16-AD28-AD38-AD47-AD52-AD59</f>
        <v>1.0000000111758709</v>
      </c>
      <c r="AE62" s="142">
        <f>+AE6+AE27+AE46-AF6-AF27-AF46</f>
        <v>1.9999951124191284E-2</v>
      </c>
      <c r="AF62" s="142">
        <f>+AE7+AE16+AE28+AE38+AE47+AE52+AE59-AF7-AF16-AF28-AF38-AF47-AF52-AF59</f>
        <v>1.9999951124191284E-2</v>
      </c>
      <c r="AI62" s="44"/>
      <c r="AJ62" s="64"/>
      <c r="AK62" s="116"/>
      <c r="AL62" s="140"/>
      <c r="AM62" s="141"/>
    </row>
    <row r="63" spans="2:39" x14ac:dyDescent="0.25">
      <c r="L63" s="75"/>
      <c r="M63" s="143"/>
      <c r="N63" s="144"/>
      <c r="O63" s="94"/>
      <c r="P63" s="97"/>
      <c r="Q63" s="97"/>
      <c r="AB63" s="126" t="s">
        <v>124</v>
      </c>
      <c r="AC63" s="126"/>
      <c r="AD63" s="126"/>
      <c r="AE63" s="87"/>
      <c r="AF63" s="87"/>
      <c r="AI63" s="60" t="s">
        <v>153</v>
      </c>
      <c r="AJ63" s="64"/>
      <c r="AK63" s="116"/>
      <c r="AL63" s="145">
        <f ca="1">+AL37+AL48+AL61</f>
        <v>-53197997.470000058</v>
      </c>
      <c r="AM63" s="146">
        <f ca="1">+AM37+AM48+AM61</f>
        <v>19820347.820000023</v>
      </c>
    </row>
    <row r="64" spans="2:39" ht="14.45" customHeight="1" x14ac:dyDescent="0.25">
      <c r="L64" s="75"/>
      <c r="M64" s="105" t="s">
        <v>154</v>
      </c>
      <c r="N64" s="106"/>
      <c r="O64" s="107">
        <f>+O30+O34+O44+O48+O54+O61</f>
        <v>290373111</v>
      </c>
      <c r="P64" s="108">
        <f>+P30+P34+P44+P48+P54+P61</f>
        <v>435559375.28999996</v>
      </c>
      <c r="Q64" s="108">
        <f ca="1">+Q30+Q34+Q44+Q48+Q54+Q61</f>
        <v>268476979.04000002</v>
      </c>
      <c r="AB64" s="87"/>
      <c r="AC64" s="87"/>
      <c r="AD64" s="87"/>
      <c r="AE64" s="87"/>
      <c r="AF64" s="87"/>
      <c r="AG64" s="87"/>
      <c r="AI64" s="44"/>
      <c r="AJ64" s="64"/>
      <c r="AK64" s="116"/>
      <c r="AL64" s="147"/>
      <c r="AM64" s="148"/>
    </row>
    <row r="65" spans="12:39" x14ac:dyDescent="0.25">
      <c r="L65" s="32">
        <v>3210</v>
      </c>
      <c r="M65" s="143"/>
      <c r="N65" s="106"/>
      <c r="O65" s="94"/>
      <c r="P65" s="97"/>
      <c r="Q65" s="97"/>
      <c r="AG65" s="87"/>
      <c r="AI65" s="60" t="s">
        <v>155</v>
      </c>
      <c r="AJ65" s="64"/>
      <c r="AK65" s="116"/>
      <c r="AL65" s="149">
        <f>+E9</f>
        <v>42318099.079999998</v>
      </c>
      <c r="AM65" s="150">
        <f>+F9</f>
        <v>95516096.569999993</v>
      </c>
    </row>
    <row r="66" spans="12:39" x14ac:dyDescent="0.25">
      <c r="M66" s="52" t="s">
        <v>38</v>
      </c>
      <c r="N66" s="53"/>
      <c r="O66" s="69">
        <f ca="1">+O27-O64</f>
        <v>-84675073.060000002</v>
      </c>
      <c r="P66" s="70">
        <f ca="1">+P27-P64</f>
        <v>65853041.469999969</v>
      </c>
      <c r="Q66" s="70">
        <f ca="1">+Q27-Q64</f>
        <v>-214986094.76000002</v>
      </c>
      <c r="AI66" s="60" t="s">
        <v>156</v>
      </c>
      <c r="AJ66" s="64"/>
      <c r="AK66" s="116"/>
      <c r="AL66" s="149">
        <f>+D9</f>
        <v>63443713</v>
      </c>
      <c r="AM66" s="150">
        <f>+E9</f>
        <v>42318099.079999998</v>
      </c>
    </row>
    <row r="67" spans="12:39" x14ac:dyDescent="0.25">
      <c r="M67" s="52"/>
      <c r="N67" s="53"/>
      <c r="O67" s="86"/>
      <c r="P67" s="88"/>
      <c r="Q67" s="88"/>
      <c r="AI67" s="151"/>
      <c r="AJ67" s="152"/>
      <c r="AK67" s="153"/>
      <c r="AL67" s="154"/>
      <c r="AM67" s="155"/>
    </row>
    <row r="68" spans="12:39" x14ac:dyDescent="0.25">
      <c r="M68" s="128"/>
      <c r="N68" s="156"/>
      <c r="O68" s="157"/>
      <c r="P68" s="158"/>
      <c r="Q68" s="158"/>
      <c r="AL68" s="159">
        <f ca="1">+AL66-AL65-AL63</f>
        <v>-1.999993622303009E-2</v>
      </c>
      <c r="AM68" s="159">
        <f ca="1">+AM66-AM65-AM63</f>
        <v>1.0899999737739563</v>
      </c>
    </row>
    <row r="69" spans="12:39" x14ac:dyDescent="0.25">
      <c r="O69" s="160">
        <f ca="1">+H40-O66</f>
        <v>0.42000000178813934</v>
      </c>
      <c r="P69" s="160">
        <f ca="1">+I40-P66</f>
        <v>104155.51000002772</v>
      </c>
      <c r="Q69" s="160">
        <f ca="1">+J40-Q66</f>
        <v>239280340.00000003</v>
      </c>
    </row>
    <row r="70" spans="12:39" x14ac:dyDescent="0.25">
      <c r="AI70" s="126" t="s">
        <v>124</v>
      </c>
      <c r="AJ70" s="126"/>
      <c r="AK70" s="126"/>
      <c r="AL70" s="126"/>
      <c r="AM70" s="126"/>
    </row>
    <row r="71" spans="12:39" x14ac:dyDescent="0.25">
      <c r="M71" s="126" t="s">
        <v>124</v>
      </c>
      <c r="N71" s="126"/>
      <c r="O71" s="126"/>
      <c r="P71" s="126"/>
      <c r="Q71" s="87"/>
      <c r="R71" s="87"/>
      <c r="AI71" s="126"/>
      <c r="AJ71" s="126"/>
      <c r="AK71" s="126"/>
      <c r="AL71" s="126"/>
      <c r="AM71" s="126"/>
    </row>
    <row r="72" spans="12:39" x14ac:dyDescent="0.25">
      <c r="M72" s="126"/>
      <c r="N72" s="126"/>
      <c r="O72" s="126"/>
      <c r="P72" s="126"/>
      <c r="Q72" s="87"/>
      <c r="R72" s="87"/>
    </row>
  </sheetData>
  <mergeCells count="25">
    <mergeCell ref="C56:I56"/>
    <mergeCell ref="AB2:AF2"/>
    <mergeCell ref="AB3:AF3"/>
    <mergeCell ref="AB4:AF4"/>
    <mergeCell ref="AB5:AF5"/>
    <mergeCell ref="AI6:AK6"/>
    <mergeCell ref="T44:Y45"/>
    <mergeCell ref="AB63:AD63"/>
    <mergeCell ref="AI70:AM71"/>
    <mergeCell ref="M71:P72"/>
    <mergeCell ref="C4:I4"/>
    <mergeCell ref="M4:P4"/>
    <mergeCell ref="T4:Y4"/>
    <mergeCell ref="AI4:AM4"/>
    <mergeCell ref="C5:I5"/>
    <mergeCell ref="M5:P5"/>
    <mergeCell ref="AI5:AM5"/>
    <mergeCell ref="C2:I2"/>
    <mergeCell ref="M2:P2"/>
    <mergeCell ref="T2:Y2"/>
    <mergeCell ref="AI2:AM2"/>
    <mergeCell ref="C3:I3"/>
    <mergeCell ref="M3:P3"/>
    <mergeCell ref="T3:Y3"/>
    <mergeCell ref="AI3:A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Int. Paramunicipal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2026-03-12T14:51:29Z</dcterms:created>
  <dcterms:modified xsi:type="dcterms:W3CDTF">2026-03-12T14:58:29Z</dcterms:modified>
</cp:coreProperties>
</file>