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 tabRatio="829" activeTab="1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9" r:id="rId10"/>
    <sheet name="Formato 7 b)" sheetId="20" r:id="rId11"/>
    <sheet name="Formato 7 c)" sheetId="13" r:id="rId12"/>
    <sheet name="Formato 7 d)" sheetId="14" r:id="rId13"/>
    <sheet name="Formato 8" sheetId="21" r:id="rId14"/>
  </sheets>
  <externalReferences>
    <externalReference r:id="rId15"/>
    <externalReference r:id="rId16"/>
    <externalReference r:id="rId17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9" l="1"/>
  <c r="G7" i="19"/>
  <c r="D77" i="9" l="1"/>
  <c r="F70" i="5"/>
  <c r="B9" i="7" l="1"/>
  <c r="G45" i="5"/>
  <c r="F45" i="5"/>
  <c r="E45" i="5"/>
  <c r="D45" i="5"/>
  <c r="C45" i="5"/>
  <c r="C65" i="5"/>
  <c r="C41" i="5" l="1"/>
  <c r="B41" i="5"/>
  <c r="B16" i="5"/>
  <c r="D9" i="5"/>
  <c r="B13" i="4" l="1"/>
  <c r="C8" i="4" l="1"/>
  <c r="B8" i="4"/>
  <c r="F20" i="1"/>
  <c r="B20" i="1"/>
  <c r="A2" i="21" l="1"/>
  <c r="D29" i="20" l="1"/>
  <c r="E29" i="20"/>
  <c r="F29" i="20"/>
  <c r="D18" i="20"/>
  <c r="E18" i="20"/>
  <c r="F18" i="20"/>
  <c r="D7" i="20"/>
  <c r="E7" i="20"/>
  <c r="F7" i="20"/>
  <c r="G18" i="20"/>
  <c r="G7" i="20"/>
  <c r="D21" i="19"/>
  <c r="E21" i="19"/>
  <c r="F21" i="19"/>
  <c r="G21" i="19"/>
  <c r="D7" i="19"/>
  <c r="E7" i="19"/>
  <c r="F7" i="19"/>
  <c r="D31" i="10"/>
  <c r="G31" i="10" s="1"/>
  <c r="D30" i="10"/>
  <c r="G30" i="10" s="1"/>
  <c r="D29" i="10"/>
  <c r="G29" i="10" s="1"/>
  <c r="F28" i="10"/>
  <c r="E28" i="10"/>
  <c r="C28" i="10"/>
  <c r="C21" i="10" s="1"/>
  <c r="B28" i="10"/>
  <c r="B21" i="10" s="1"/>
  <c r="D27" i="10"/>
  <c r="G27" i="10" s="1"/>
  <c r="D26" i="10"/>
  <c r="G26" i="10" s="1"/>
  <c r="D25" i="10"/>
  <c r="G25" i="10" s="1"/>
  <c r="G24" i="10" s="1"/>
  <c r="F24" i="10"/>
  <c r="F21" i="10" s="1"/>
  <c r="E24" i="10"/>
  <c r="D24" i="10"/>
  <c r="C24" i="10"/>
  <c r="B24" i="10"/>
  <c r="D23" i="10"/>
  <c r="G23" i="10" s="1"/>
  <c r="D22" i="10"/>
  <c r="G22" i="10" s="1"/>
  <c r="E21" i="10"/>
  <c r="D19" i="10"/>
  <c r="G19" i="10" s="1"/>
  <c r="D18" i="10"/>
  <c r="G18" i="10" s="1"/>
  <c r="D17" i="10"/>
  <c r="G17" i="10" s="1"/>
  <c r="F16" i="10"/>
  <c r="E16" i="10"/>
  <c r="E9" i="10" s="1"/>
  <c r="E33" i="10" s="1"/>
  <c r="D16" i="10"/>
  <c r="C16" i="10"/>
  <c r="B16" i="10"/>
  <c r="D15" i="10"/>
  <c r="G15" i="10" s="1"/>
  <c r="D14" i="10"/>
  <c r="G14" i="10" s="1"/>
  <c r="D13" i="10"/>
  <c r="D12" i="10" s="1"/>
  <c r="F12" i="10"/>
  <c r="F9" i="10" s="1"/>
  <c r="F33" i="10" s="1"/>
  <c r="E12" i="10"/>
  <c r="C12" i="10"/>
  <c r="B12" i="10"/>
  <c r="D11" i="10"/>
  <c r="G11" i="10" s="1"/>
  <c r="D10" i="10"/>
  <c r="G10" i="10" s="1"/>
  <c r="C9" i="10"/>
  <c r="B9" i="10"/>
  <c r="B33" i="10" s="1"/>
  <c r="D75" i="9"/>
  <c r="G75" i="9" s="1"/>
  <c r="D74" i="9"/>
  <c r="G74" i="9" s="1"/>
  <c r="G73" i="9"/>
  <c r="D73" i="9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G67" i="9"/>
  <c r="D67" i="9"/>
  <c r="D66" i="9"/>
  <c r="G66" i="9" s="1"/>
  <c r="D65" i="9"/>
  <c r="G65" i="9" s="1"/>
  <c r="D64" i="9"/>
  <c r="G64" i="9" s="1"/>
  <c r="G63" i="9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G57" i="9"/>
  <c r="D57" i="9"/>
  <c r="D56" i="9"/>
  <c r="G56" i="9" s="1"/>
  <c r="D55" i="9"/>
  <c r="G55" i="9" s="1"/>
  <c r="D54" i="9"/>
  <c r="G54" i="9" s="1"/>
  <c r="F53" i="9"/>
  <c r="E53" i="9"/>
  <c r="C53" i="9"/>
  <c r="B53" i="9"/>
  <c r="D52" i="9"/>
  <c r="G52" i="9" s="1"/>
  <c r="G51" i="9"/>
  <c r="D51" i="9"/>
  <c r="D50" i="9"/>
  <c r="G50" i="9" s="1"/>
  <c r="D49" i="9"/>
  <c r="G49" i="9" s="1"/>
  <c r="D48" i="9"/>
  <c r="G48" i="9" s="1"/>
  <c r="G47" i="9"/>
  <c r="D47" i="9"/>
  <c r="D46" i="9"/>
  <c r="G46" i="9" s="1"/>
  <c r="D45" i="9"/>
  <c r="D44" i="9" s="1"/>
  <c r="F44" i="9"/>
  <c r="F43" i="9" s="1"/>
  <c r="E44" i="9"/>
  <c r="E43" i="9" s="1"/>
  <c r="C44" i="9"/>
  <c r="B44" i="9"/>
  <c r="B43" i="9" s="1"/>
  <c r="C43" i="9"/>
  <c r="D41" i="9"/>
  <c r="G41" i="9" s="1"/>
  <c r="D40" i="9"/>
  <c r="G40" i="9" s="1"/>
  <c r="D39" i="9"/>
  <c r="G39" i="9" s="1"/>
  <c r="G38" i="9"/>
  <c r="D38" i="9"/>
  <c r="F37" i="9"/>
  <c r="E37" i="9"/>
  <c r="C37" i="9"/>
  <c r="B37" i="9"/>
  <c r="G36" i="9"/>
  <c r="D36" i="9"/>
  <c r="D35" i="9"/>
  <c r="G35" i="9" s="1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G28" i="9"/>
  <c r="D28" i="9"/>
  <c r="F27" i="9"/>
  <c r="E27" i="9"/>
  <c r="C27" i="9"/>
  <c r="B27" i="9"/>
  <c r="G26" i="9"/>
  <c r="D26" i="9"/>
  <c r="D25" i="9"/>
  <c r="G25" i="9" s="1"/>
  <c r="D24" i="9"/>
  <c r="G24" i="9" s="1"/>
  <c r="D23" i="9"/>
  <c r="G23" i="9" s="1"/>
  <c r="G22" i="9"/>
  <c r="D22" i="9"/>
  <c r="D21" i="9"/>
  <c r="G21" i="9" s="1"/>
  <c r="D20" i="9"/>
  <c r="D19" i="9" s="1"/>
  <c r="F19" i="9"/>
  <c r="E19" i="9"/>
  <c r="C19" i="9"/>
  <c r="B19" i="9"/>
  <c r="B9" i="9" s="1"/>
  <c r="D18" i="9"/>
  <c r="G18" i="9" s="1"/>
  <c r="D17" i="9"/>
  <c r="G17" i="9" s="1"/>
  <c r="G16" i="9"/>
  <c r="D16" i="9"/>
  <c r="D15" i="9"/>
  <c r="G15" i="9" s="1"/>
  <c r="D14" i="9"/>
  <c r="G14" i="9" s="1"/>
  <c r="D13" i="9"/>
  <c r="G13" i="9" s="1"/>
  <c r="G12" i="9"/>
  <c r="D12" i="9"/>
  <c r="D11" i="9"/>
  <c r="G11" i="9" s="1"/>
  <c r="G10" i="9" s="1"/>
  <c r="F10" i="9"/>
  <c r="E10" i="9"/>
  <c r="E9" i="9" s="1"/>
  <c r="C10" i="9"/>
  <c r="C9" i="9" s="1"/>
  <c r="C77" i="9" s="1"/>
  <c r="B10" i="9"/>
  <c r="F9" i="9"/>
  <c r="F77" i="9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F46" i="8"/>
  <c r="F56" i="8" s="1"/>
  <c r="E46" i="8"/>
  <c r="E56" i="8" s="1"/>
  <c r="D46" i="8"/>
  <c r="C46" i="8"/>
  <c r="B46" i="8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9" i="8" s="1"/>
  <c r="F9" i="8"/>
  <c r="E9" i="8"/>
  <c r="C9" i="8"/>
  <c r="C56" i="8" s="1"/>
  <c r="B9" i="8"/>
  <c r="B56" i="8" s="1"/>
  <c r="G157" i="7"/>
  <c r="D157" i="7"/>
  <c r="D156" i="7"/>
  <c r="G156" i="7" s="1"/>
  <c r="G155" i="7"/>
  <c r="D155" i="7"/>
  <c r="D154" i="7"/>
  <c r="G154" i="7" s="1"/>
  <c r="G153" i="7"/>
  <c r="D153" i="7"/>
  <c r="D152" i="7"/>
  <c r="G152" i="7" s="1"/>
  <c r="G151" i="7"/>
  <c r="G150" i="7" s="1"/>
  <c r="D151" i="7"/>
  <c r="D150" i="7" s="1"/>
  <c r="F150" i="7"/>
  <c r="E150" i="7"/>
  <c r="C150" i="7"/>
  <c r="B150" i="7"/>
  <c r="G149" i="7"/>
  <c r="D149" i="7"/>
  <c r="D148" i="7"/>
  <c r="G148" i="7" s="1"/>
  <c r="G146" i="7" s="1"/>
  <c r="G147" i="7"/>
  <c r="D147" i="7"/>
  <c r="F146" i="7"/>
  <c r="E146" i="7"/>
  <c r="D146" i="7"/>
  <c r="C146" i="7"/>
  <c r="B146" i="7"/>
  <c r="G145" i="7"/>
  <c r="D145" i="7"/>
  <c r="D144" i="7"/>
  <c r="G144" i="7" s="1"/>
  <c r="G143" i="7"/>
  <c r="D143" i="7"/>
  <c r="D142" i="7"/>
  <c r="G142" i="7" s="1"/>
  <c r="G141" i="7"/>
  <c r="D141" i="7"/>
  <c r="D140" i="7"/>
  <c r="G140" i="7" s="1"/>
  <c r="G139" i="7"/>
  <c r="D139" i="7"/>
  <c r="D137" i="7" s="1"/>
  <c r="D138" i="7"/>
  <c r="G138" i="7" s="1"/>
  <c r="F137" i="7"/>
  <c r="E137" i="7"/>
  <c r="C137" i="7"/>
  <c r="B137" i="7"/>
  <c r="D136" i="7"/>
  <c r="G136" i="7" s="1"/>
  <c r="G135" i="7"/>
  <c r="D135" i="7"/>
  <c r="D134" i="7"/>
  <c r="D133" i="7" s="1"/>
  <c r="F133" i="7"/>
  <c r="E133" i="7"/>
  <c r="C133" i="7"/>
  <c r="B133" i="7"/>
  <c r="D132" i="7"/>
  <c r="G132" i="7" s="1"/>
  <c r="G131" i="7"/>
  <c r="D131" i="7"/>
  <c r="D130" i="7"/>
  <c r="G130" i="7" s="1"/>
  <c r="G129" i="7"/>
  <c r="D129" i="7"/>
  <c r="D128" i="7"/>
  <c r="G128" i="7" s="1"/>
  <c r="G127" i="7"/>
  <c r="D127" i="7"/>
  <c r="D126" i="7"/>
  <c r="G126" i="7" s="1"/>
  <c r="G125" i="7"/>
  <c r="D125" i="7"/>
  <c r="D124" i="7"/>
  <c r="D123" i="7" s="1"/>
  <c r="F123" i="7"/>
  <c r="E123" i="7"/>
  <c r="C123" i="7"/>
  <c r="B123" i="7"/>
  <c r="D122" i="7"/>
  <c r="G122" i="7" s="1"/>
  <c r="G121" i="7"/>
  <c r="D121" i="7"/>
  <c r="D120" i="7"/>
  <c r="G120" i="7" s="1"/>
  <c r="G119" i="7"/>
  <c r="D119" i="7"/>
  <c r="D118" i="7"/>
  <c r="G118" i="7" s="1"/>
  <c r="G117" i="7"/>
  <c r="D117" i="7"/>
  <c r="D116" i="7"/>
  <c r="G116" i="7" s="1"/>
  <c r="G115" i="7"/>
  <c r="D115" i="7"/>
  <c r="D114" i="7"/>
  <c r="D113" i="7" s="1"/>
  <c r="F113" i="7"/>
  <c r="E113" i="7"/>
  <c r="C113" i="7"/>
  <c r="B113" i="7"/>
  <c r="D112" i="7"/>
  <c r="G112" i="7" s="1"/>
  <c r="G111" i="7"/>
  <c r="D111" i="7"/>
  <c r="D110" i="7"/>
  <c r="G110" i="7" s="1"/>
  <c r="G109" i="7"/>
  <c r="D109" i="7"/>
  <c r="D108" i="7"/>
  <c r="G108" i="7" s="1"/>
  <c r="G107" i="7"/>
  <c r="D107" i="7"/>
  <c r="D106" i="7"/>
  <c r="G106" i="7" s="1"/>
  <c r="G105" i="7"/>
  <c r="D105" i="7"/>
  <c r="D104" i="7"/>
  <c r="D103" i="7" s="1"/>
  <c r="F103" i="7"/>
  <c r="E103" i="7"/>
  <c r="C103" i="7"/>
  <c r="B103" i="7"/>
  <c r="D102" i="7"/>
  <c r="G102" i="7" s="1"/>
  <c r="G101" i="7"/>
  <c r="D101" i="7"/>
  <c r="D100" i="7"/>
  <c r="G100" i="7" s="1"/>
  <c r="G99" i="7"/>
  <c r="D99" i="7"/>
  <c r="D98" i="7"/>
  <c r="G98" i="7" s="1"/>
  <c r="G97" i="7"/>
  <c r="D97" i="7"/>
  <c r="D96" i="7"/>
  <c r="G96" i="7" s="1"/>
  <c r="G95" i="7"/>
  <c r="D95" i="7"/>
  <c r="D94" i="7"/>
  <c r="D93" i="7" s="1"/>
  <c r="F93" i="7"/>
  <c r="F84" i="7" s="1"/>
  <c r="E93" i="7"/>
  <c r="C93" i="7"/>
  <c r="B93" i="7"/>
  <c r="D92" i="7"/>
  <c r="G92" i="7" s="1"/>
  <c r="G91" i="7"/>
  <c r="D91" i="7"/>
  <c r="D90" i="7"/>
  <c r="G90" i="7" s="1"/>
  <c r="G89" i="7"/>
  <c r="D89" i="7"/>
  <c r="D88" i="7"/>
  <c r="G88" i="7" s="1"/>
  <c r="G87" i="7"/>
  <c r="D87" i="7"/>
  <c r="D85" i="7" s="1"/>
  <c r="D86" i="7"/>
  <c r="G86" i="7" s="1"/>
  <c r="F85" i="7"/>
  <c r="E85" i="7"/>
  <c r="E84" i="7" s="1"/>
  <c r="C85" i="7"/>
  <c r="C84" i="7" s="1"/>
  <c r="B85" i="7"/>
  <c r="B84" i="7" s="1"/>
  <c r="G82" i="7"/>
  <c r="D82" i="7"/>
  <c r="D81" i="7"/>
  <c r="G81" i="7" s="1"/>
  <c r="G80" i="7"/>
  <c r="D80" i="7"/>
  <c r="D79" i="7"/>
  <c r="G79" i="7" s="1"/>
  <c r="G78" i="7"/>
  <c r="D78" i="7"/>
  <c r="D77" i="7"/>
  <c r="G77" i="7" s="1"/>
  <c r="G76" i="7"/>
  <c r="D76" i="7"/>
  <c r="F75" i="7"/>
  <c r="E75" i="7"/>
  <c r="D75" i="7"/>
  <c r="C75" i="7"/>
  <c r="B75" i="7"/>
  <c r="G74" i="7"/>
  <c r="D74" i="7"/>
  <c r="D73" i="7"/>
  <c r="G73" i="7" s="1"/>
  <c r="G72" i="7"/>
  <c r="D72" i="7"/>
  <c r="D71" i="7" s="1"/>
  <c r="F71" i="7"/>
  <c r="E71" i="7"/>
  <c r="C71" i="7"/>
  <c r="B71" i="7"/>
  <c r="G70" i="7"/>
  <c r="D70" i="7"/>
  <c r="D69" i="7"/>
  <c r="G69" i="7" s="1"/>
  <c r="G68" i="7"/>
  <c r="D68" i="7"/>
  <c r="D67" i="7"/>
  <c r="G67" i="7" s="1"/>
  <c r="G66" i="7"/>
  <c r="D66" i="7"/>
  <c r="D65" i="7"/>
  <c r="G65" i="7" s="1"/>
  <c r="G64" i="7"/>
  <c r="D64" i="7"/>
  <c r="D63" i="7"/>
  <c r="D62" i="7" s="1"/>
  <c r="F62" i="7"/>
  <c r="E62" i="7"/>
  <c r="C62" i="7"/>
  <c r="B62" i="7"/>
  <c r="D61" i="7"/>
  <c r="G61" i="7" s="1"/>
  <c r="G60" i="7"/>
  <c r="D60" i="7"/>
  <c r="D58" i="7" s="1"/>
  <c r="D59" i="7"/>
  <c r="G59" i="7" s="1"/>
  <c r="F58" i="7"/>
  <c r="E58" i="7"/>
  <c r="C58" i="7"/>
  <c r="B58" i="7"/>
  <c r="D57" i="7"/>
  <c r="G57" i="7" s="1"/>
  <c r="G56" i="7"/>
  <c r="D56" i="7"/>
  <c r="D55" i="7"/>
  <c r="G55" i="7" s="1"/>
  <c r="G54" i="7"/>
  <c r="D54" i="7"/>
  <c r="D53" i="7"/>
  <c r="G53" i="7" s="1"/>
  <c r="G52" i="7"/>
  <c r="D52" i="7"/>
  <c r="D51" i="7"/>
  <c r="G51" i="7" s="1"/>
  <c r="G50" i="7"/>
  <c r="D50" i="7"/>
  <c r="D48" i="7" s="1"/>
  <c r="D49" i="7"/>
  <c r="G49" i="7" s="1"/>
  <c r="F48" i="7"/>
  <c r="E48" i="7"/>
  <c r="C48" i="7"/>
  <c r="B48" i="7"/>
  <c r="D47" i="7"/>
  <c r="G47" i="7" s="1"/>
  <c r="G46" i="7"/>
  <c r="D46" i="7"/>
  <c r="D45" i="7"/>
  <c r="G45" i="7" s="1"/>
  <c r="G44" i="7"/>
  <c r="D44" i="7"/>
  <c r="D43" i="7"/>
  <c r="G43" i="7" s="1"/>
  <c r="G42" i="7"/>
  <c r="D42" i="7"/>
  <c r="D41" i="7"/>
  <c r="G41" i="7" s="1"/>
  <c r="G40" i="7"/>
  <c r="D40" i="7"/>
  <c r="D38" i="7" s="1"/>
  <c r="D39" i="7"/>
  <c r="G39" i="7" s="1"/>
  <c r="G38" i="7" s="1"/>
  <c r="F38" i="7"/>
  <c r="E38" i="7"/>
  <c r="C38" i="7"/>
  <c r="B38" i="7"/>
  <c r="D37" i="7"/>
  <c r="G37" i="7" s="1"/>
  <c r="G36" i="7"/>
  <c r="D36" i="7"/>
  <c r="D35" i="7"/>
  <c r="G35" i="7" s="1"/>
  <c r="D34" i="7"/>
  <c r="G34" i="7" s="1"/>
  <c r="D33" i="7"/>
  <c r="G33" i="7" s="1"/>
  <c r="G32" i="7"/>
  <c r="D32" i="7"/>
  <c r="D31" i="7"/>
  <c r="G31" i="7" s="1"/>
  <c r="D30" i="7"/>
  <c r="D28" i="7" s="1"/>
  <c r="D29" i="7"/>
  <c r="G29" i="7" s="1"/>
  <c r="F28" i="7"/>
  <c r="E28" i="7"/>
  <c r="C28" i="7"/>
  <c r="B28" i="7"/>
  <c r="D27" i="7"/>
  <c r="G27" i="7" s="1"/>
  <c r="G26" i="7"/>
  <c r="D26" i="7"/>
  <c r="D25" i="7"/>
  <c r="G25" i="7" s="1"/>
  <c r="D24" i="7"/>
  <c r="G24" i="7" s="1"/>
  <c r="D23" i="7"/>
  <c r="G23" i="7" s="1"/>
  <c r="G22" i="7"/>
  <c r="D22" i="7"/>
  <c r="D21" i="7"/>
  <c r="G21" i="7" s="1"/>
  <c r="D20" i="7"/>
  <c r="G20" i="7" s="1"/>
  <c r="D19" i="7"/>
  <c r="G19" i="7" s="1"/>
  <c r="F18" i="7"/>
  <c r="E18" i="7"/>
  <c r="C18" i="7"/>
  <c r="C9" i="7" s="1"/>
  <c r="C159" i="7" s="1"/>
  <c r="B18" i="7"/>
  <c r="D17" i="7"/>
  <c r="G17" i="7" s="1"/>
  <c r="G16" i="7"/>
  <c r="D16" i="7"/>
  <c r="D15" i="7"/>
  <c r="G15" i="7" s="1"/>
  <c r="D14" i="7"/>
  <c r="G14" i="7" s="1"/>
  <c r="D13" i="7"/>
  <c r="G13" i="7" s="1"/>
  <c r="G12" i="7"/>
  <c r="D12" i="7"/>
  <c r="D11" i="7"/>
  <c r="D10" i="7" s="1"/>
  <c r="F10" i="7"/>
  <c r="F9" i="7" s="1"/>
  <c r="E10" i="7"/>
  <c r="C10" i="7"/>
  <c r="B10" i="7"/>
  <c r="E9" i="7"/>
  <c r="E159" i="7" s="1"/>
  <c r="G29" i="20" l="1"/>
  <c r="G21" i="10"/>
  <c r="G16" i="10"/>
  <c r="C33" i="10"/>
  <c r="G28" i="10"/>
  <c r="D9" i="10"/>
  <c r="D28" i="10"/>
  <c r="G13" i="10"/>
  <c r="G12" i="10" s="1"/>
  <c r="G9" i="10" s="1"/>
  <c r="G33" i="10" s="1"/>
  <c r="D21" i="10"/>
  <c r="G9" i="9"/>
  <c r="G53" i="9"/>
  <c r="G27" i="9"/>
  <c r="G37" i="9"/>
  <c r="E77" i="9"/>
  <c r="B77" i="9"/>
  <c r="G61" i="9"/>
  <c r="D10" i="9"/>
  <c r="D9" i="9" s="1"/>
  <c r="D61" i="9"/>
  <c r="D27" i="9"/>
  <c r="D37" i="9"/>
  <c r="G20" i="9"/>
  <c r="G19" i="9" s="1"/>
  <c r="G45" i="9"/>
  <c r="G44" i="9" s="1"/>
  <c r="D53" i="9"/>
  <c r="D43" i="9" s="1"/>
  <c r="G72" i="9"/>
  <c r="G71" i="9" s="1"/>
  <c r="D56" i="8"/>
  <c r="G56" i="8" s="1"/>
  <c r="G46" i="8"/>
  <c r="G10" i="8"/>
  <c r="G9" i="8" s="1"/>
  <c r="G48" i="7"/>
  <c r="G58" i="7"/>
  <c r="G71" i="7"/>
  <c r="G85" i="7"/>
  <c r="G18" i="7"/>
  <c r="F159" i="7"/>
  <c r="D84" i="7"/>
  <c r="G137" i="7"/>
  <c r="D9" i="7"/>
  <c r="D159" i="7" s="1"/>
  <c r="B159" i="7"/>
  <c r="G75" i="7"/>
  <c r="G30" i="7"/>
  <c r="G28" i="7" s="1"/>
  <c r="D18" i="7"/>
  <c r="G63" i="7"/>
  <c r="G62" i="7" s="1"/>
  <c r="G94" i="7"/>
  <c r="G93" i="7" s="1"/>
  <c r="G104" i="7"/>
  <c r="G103" i="7" s="1"/>
  <c r="G114" i="7"/>
  <c r="G113" i="7" s="1"/>
  <c r="G124" i="7"/>
  <c r="G123" i="7" s="1"/>
  <c r="G134" i="7"/>
  <c r="G133" i="7" s="1"/>
  <c r="G11" i="7"/>
  <c r="G10" i="7" s="1"/>
  <c r="D33" i="10" l="1"/>
  <c r="G43" i="9"/>
  <c r="G77" i="9" s="1"/>
  <c r="G9" i="7"/>
  <c r="G84" i="7"/>
  <c r="G159" i="7" l="1"/>
  <c r="F75" i="5" l="1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D59" i="5" s="1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G75" i="5" l="1"/>
  <c r="G16" i="5"/>
  <c r="D35" i="5"/>
  <c r="B65" i="5"/>
  <c r="E65" i="5"/>
  <c r="B70" i="5"/>
  <c r="F65" i="5"/>
  <c r="D16" i="5"/>
  <c r="G59" i="5"/>
  <c r="D65" i="5"/>
  <c r="D28" i="5"/>
  <c r="G35" i="5"/>
  <c r="G54" i="5"/>
  <c r="E41" i="5"/>
  <c r="G28" i="5"/>
  <c r="F41" i="5"/>
  <c r="G65" i="5" l="1"/>
  <c r="G41" i="5"/>
  <c r="C70" i="5"/>
  <c r="D41" i="5"/>
  <c r="D70" i="5" s="1"/>
  <c r="E70" i="5"/>
  <c r="G42" i="5"/>
  <c r="G70" i="5"/>
  <c r="D64" i="4" l="1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D44" i="4" l="1"/>
  <c r="D11" i="4" s="1"/>
  <c r="D8" i="4" s="1"/>
  <c r="D21" i="4" s="1"/>
  <c r="D23" i="4" s="1"/>
  <c r="D25" i="4" s="1"/>
  <c r="D33" i="4" s="1"/>
  <c r="C44" i="4"/>
  <c r="C11" i="4" s="1"/>
  <c r="C21" i="4" s="1"/>
  <c r="C23" i="4" s="1"/>
  <c r="C25" i="4" s="1"/>
  <c r="C33" i="4" s="1"/>
  <c r="B44" i="4"/>
  <c r="B11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C8" i="1"/>
  <c r="C20" i="1" s="1"/>
  <c r="D8" i="1"/>
  <c r="D20" i="1" s="1"/>
  <c r="F22" i="1"/>
  <c r="E8" i="1"/>
  <c r="E20" i="1" s="1"/>
  <c r="B8" i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<sst xmlns="http://schemas.openxmlformats.org/spreadsheetml/2006/main" count="1052" uniqueCount="765">
  <si>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</si>
  <si>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</si>
  <si>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</si>
  <si>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</si>
  <si>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</si>
  <si>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</si>
  <si>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</si>
  <si>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</si>
  <si>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</si>
  <si>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</si>
  <si>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</si>
  <si>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</si>
  <si>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</si>
  <si>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</si>
  <si>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</si>
  <si>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</si>
  <si>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</si>
  <si>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</si>
  <si>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</si>
  <si>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</si>
  <si>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</si>
  <si>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</si>
  <si>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</si>
  <si>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</si>
  <si>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</si>
  <si>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</si>
  <si>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</si>
  <si>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</si>
  <si>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</si>
  <si>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</si>
  <si>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</si>
  <si>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</si>
  <si>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</si>
  <si>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</si>
  <si>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</si>
  <si>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</si>
  <si>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</si>
  <si>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</si>
  <si>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</si>
  <si>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</si>
  <si>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</si>
  <si>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</si>
  <si>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</si>
  <si>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</si>
  <si>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</si>
  <si>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</si>
  <si>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</si>
  <si>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</si>
  <si>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</si>
  <si>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</si>
  <si>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</si>
  <si>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</si>
  <si>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</si>
  <si>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</si>
  <si>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</si>
  <si>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</si>
  <si>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</si>
  <si>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</si>
  <si>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</si>
  <si>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</si>
  <si>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</si>
  <si>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</si>
  <si>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</si>
  <si>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</si>
  <si>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</si>
  <si>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</si>
  <si>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</si>
  <si>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</si>
  <si>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</si>
  <si>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</si>
  <si>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</si>
  <si>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</si>
  <si>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</si>
  <si>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</si>
  <si>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</si>
  <si>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</si>
  <si>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</si>
  <si>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</si>
  <si>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</si>
  <si>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</si>
  <si>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</si>
  <si>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</si>
  <si>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</si>
  <si>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</si>
  <si>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</si>
  <si>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</si>
  <si>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</si>
  <si>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</si>
  <si>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</si>
  <si>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</si>
  <si>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</si>
  <si>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</si>
  <si>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</si>
  <si>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</si>
  <si>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</si>
  <si>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</si>
  <si>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</si>
  <si>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</si>
  <si>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</si>
  <si>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</si>
  <si>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</si>
  <si>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</si>
  <si>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</si>
  <si>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</si>
  <si>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</si>
  <si>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</si>
  <si>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</si>
  <si>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</si>
  <si>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</si>
  <si>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</si>
  <si>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</si>
  <si>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</si>
  <si>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</si>
  <si>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</si>
  <si>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</si>
  <si>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</si>
  <si>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</si>
  <si>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</si>
  <si>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</si>
  <si>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</si>
  <si>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</si>
  <si>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</si>
  <si>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</si>
  <si>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</si>
  <si>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</si>
  <si>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</si>
  <si>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</si>
  <si>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</si>
  <si>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</si>
  <si>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</si>
  <si>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</si>
  <si>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</si>
  <si>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</si>
  <si>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</si>
  <si>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</si>
  <si>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</si>
  <si>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</si>
  <si>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</si>
  <si>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</si>
  <si>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</si>
  <si>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</si>
  <si>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</si>
  <si>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</si>
  <si>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</si>
  <si>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</si>
  <si>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</si>
  <si>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</si>
  <si>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</si>
  <si>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</si>
  <si>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</si>
  <si>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</si>
  <si>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</si>
  <si>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</si>
  <si>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</si>
  <si>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</si>
  <si>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</si>
  <si>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</si>
  <si>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</si>
  <si>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</si>
  <si>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</si>
  <si>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</si>
  <si>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</si>
  <si>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</si>
  <si>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</si>
  <si>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</si>
  <si>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</si>
  <si>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</si>
  <si>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</si>
  <si>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</si>
  <si>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</si>
  <si>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</si>
  <si>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</si>
  <si>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</si>
  <si>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</si>
  <si>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</si>
  <si>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</si>
  <si>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</si>
  <si>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</si>
  <si>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</si>
  <si>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</si>
  <si>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</si>
  <si>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</si>
  <si>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</si>
  <si>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</si>
  <si>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</si>
  <si>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</si>
  <si>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</si>
  <si>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</si>
  <si>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</si>
  <si>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</si>
  <si>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</si>
  <si>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</si>
  <si>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</si>
  <si>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</si>
  <si>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</si>
  <si>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</si>
  <si>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</si>
  <si>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</si>
  <si>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</si>
  <si>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</si>
  <si>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</si>
  <si>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</si>
  <si>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</si>
  <si>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</si>
  <si>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</si>
  <si>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</si>
  <si>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</si>
  <si>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</si>
  <si>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</si>
  <si>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</si>
  <si>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</si>
  <si>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</si>
  <si>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</si>
  <si>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</si>
  <si>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</si>
  <si>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</si>
  <si>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</si>
  <si>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</si>
  <si>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</si>
  <si>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</si>
  <si>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</si>
  <si>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</si>
  <si>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</si>
  <si>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</si>
  <si>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</si>
  <si>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</si>
  <si>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</si>
  <si>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</si>
  <si>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</si>
  <si>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</si>
  <si>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</si>
  <si>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</si>
  <si>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</si>
  <si>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</si>
  <si>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</si>
  <si>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</si>
  <si>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</si>
  <si>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</si>
  <si>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</si>
  <si>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</si>
  <si>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</si>
  <si>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</si>
  <si>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</si>
  <si>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</si>
  <si>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</si>
  <si>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</si>
  <si>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</si>
  <si>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</si>
  <si>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</si>
  <si>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</si>
  <si>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</si>
  <si>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</si>
  <si>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</si>
  <si>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</si>
  <si>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</si>
  <si>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</si>
  <si>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</si>
  <si>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</si>
  <si>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</si>
  <si>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</si>
  <si>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</si>
  <si>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</si>
  <si>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</si>
  <si>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</si>
  <si>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</si>
  <si>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</si>
  <si>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</si>
  <si>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</si>
  <si>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</si>
  <si>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</si>
  <si>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</si>
  <si>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</si>
  <si>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</si>
  <si>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</si>
  <si>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</si>
  <si>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</si>
  <si>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</si>
  <si>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</si>
  <si>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</si>
  <si>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</si>
  <si>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</si>
  <si>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</si>
  <si>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</si>
  <si>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</si>
  <si>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</si>
  <si>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</si>
  <si>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</si>
  <si>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</si>
  <si>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</si>
  <si>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</si>
  <si>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</si>
  <si>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</si>
  <si>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</si>
  <si>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</si>
  <si>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</si>
  <si>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</si>
  <si>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</si>
  <si>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</si>
  <si>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</si>
  <si>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</si>
  <si>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</si>
  <si>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</si>
  <si>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</si>
  <si>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</si>
  <si>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</si>
  <si>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</si>
  <si>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</si>
  <si>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</si>
  <si>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</si>
  <si>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</si>
  <si>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</si>
  <si>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</si>
  <si>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</si>
  <si>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</si>
  <si>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</si>
  <si>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</si>
  <si>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</si>
  <si>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</si>
  <si>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</si>
  <si>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</si>
  <si>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</si>
  <si>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</si>
  <si>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</si>
  <si>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</si>
  <si>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</si>
  <si>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</si>
  <si>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</si>
  <si>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</si>
  <si>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</si>
  <si>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</si>
  <si>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</si>
  <si>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</si>
  <si>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</si>
  <si>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</si>
  <si>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</si>
  <si>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</si>
  <si>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</si>
  <si>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</si>
  <si>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</si>
  <si>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</si>
  <si>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</si>
  <si>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</si>
  <si>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</si>
  <si>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</si>
  <si>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</si>
  <si>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</si>
  <si>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</si>
  <si>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</si>
  <si>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</si>
  <si>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</si>
  <si>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</si>
  <si>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</si>
  <si>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</si>
  <si>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</si>
  <si>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</si>
  <si>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</si>
  <si>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</si>
  <si>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</si>
  <si>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</si>
  <si>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</si>
  <si>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</si>
  <si>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</si>
  <si>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</si>
  <si>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</si>
  <si>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</si>
  <si>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</si>
  <si>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</si>
  <si>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</si>
  <si>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</si>
  <si>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</si>
  <si>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</si>
  <si>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</si>
  <si>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</si>
  <si>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</si>
  <si>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</si>
  <si>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</si>
  <si>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</si>
  <si>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</si>
  <si>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</si>
  <si>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</si>
  <si>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</si>
  <si>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</si>
  <si>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</si>
  <si>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</si>
  <si>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</si>
  <si>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</si>
  <si>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</si>
  <si>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</si>
  <si>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</si>
  <si>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</si>
  <si>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</si>
  <si>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</si>
  <si>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</si>
  <si>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</si>
  <si>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</si>
  <si>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</si>
  <si>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</si>
  <si>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</si>
  <si>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</si>
  <si>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</si>
  <si>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</si>
  <si>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</si>
  <si>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</si>
  <si>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</si>
  <si>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</si>
  <si>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</si>
  <si>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</si>
  <si>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</si>
  <si>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</si>
  <si>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</si>
  <si>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</si>
  <si>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</si>
  <si>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</si>
  <si>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</si>
  <si>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</si>
  <si>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</si>
  <si>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</si>
  <si>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</si>
  <si>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</si>
  <si>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</si>
  <si>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</si>
  <si>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</si>
  <si>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</si>
  <si>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</si>
  <si>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</si>
  <si>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</si>
  <si>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</si>
  <si>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</si>
  <si>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</si>
  <si>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</si>
  <si>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</si>
  <si>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</si>
  <si>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</si>
  <si>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</si>
  <si>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</si>
  <si>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</si>
  <si>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</si>
  <si>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</si>
  <si>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</si>
  <si>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</si>
  <si>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</si>
  <si>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</si>
  <si>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</si>
  <si>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</si>
  <si>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</si>
  <si>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</si>
  <si>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</si>
  <si>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</si>
  <si>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</si>
  <si>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</si>
  <si>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</si>
  <si>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</si>
  <si>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</si>
  <si>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</si>
  <si>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</si>
  <si>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</si>
  <si>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</si>
  <si>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</si>
  <si>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</si>
  <si>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</si>
  <si>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</si>
  <si>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</si>
  <si>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</si>
  <si>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</si>
  <si>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</si>
  <si>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</si>
  <si>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</si>
  <si>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</si>
  <si>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</si>
  <si>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</si>
  <si>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</si>
  <si>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</si>
  <si>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</si>
  <si>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</si>
  <si>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</si>
  <si>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</si>
  <si>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</si>
  <si>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</si>
  <si>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</si>
  <si>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</si>
  <si>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</si>
  <si>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</si>
  <si>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</si>
  <si>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</si>
  <si>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</si>
  <si>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</si>
  <si>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</si>
  <si>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</si>
  <si>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</si>
  <si>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</si>
  <si>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</si>
  <si>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</si>
  <si>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</si>
  <si>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</si>
  <si>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</si>
  <si>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</si>
  <si>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</si>
  <si>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</si>
  <si>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</si>
  <si>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</si>
  <si>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</si>
  <si>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</si>
  <si>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</si>
  <si>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</si>
  <si>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</si>
  <si>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</si>
  <si>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</si>
  <si>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</si>
  <si>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</si>
  <si>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</si>
  <si>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</si>
  <si>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</si>
  <si>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</si>
  <si>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</si>
  <si>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</si>
  <si>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</si>
  <si>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</si>
  <si>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</si>
  <si>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</si>
  <si>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</si>
  <si>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</si>
  <si>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</si>
  <si>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</si>
  <si>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</si>
  <si>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</si>
  <si>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</si>
  <si>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</si>
  <si>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</si>
  <si>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</si>
  <si>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</si>
  <si>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</si>
  <si>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</si>
  <si>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</si>
  <si>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</si>
  <si>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</si>
  <si>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</si>
  <si>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</si>
  <si>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</si>
  <si>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</si>
  <si>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</si>
  <si>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</si>
  <si>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</si>
  <si>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</si>
  <si>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</si>
  <si>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</si>
  <si>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</si>
  <si>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</si>
  <si>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</si>
  <si>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</si>
  <si>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</si>
  <si>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</si>
  <si>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</si>
  <si>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</si>
  <si>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</si>
  <si>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</si>
  <si>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</si>
  <si>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</si>
  <si>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</si>
  <si>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</si>
  <si>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</si>
  <si>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</si>
  <si>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</si>
  <si>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</si>
  <si>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</si>
  <si>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</si>
  <si>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</si>
  <si>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</si>
  <si>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</si>
  <si>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</si>
  <si>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</si>
  <si>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</si>
  <si>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</si>
  <si>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</si>
  <si>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</si>
  <si>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</si>
  <si>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</si>
  <si>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</si>
  <si>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</si>
  <si>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</si>
  <si>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</si>
  <si>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</si>
  <si>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</si>
  <si>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</si>
  <si>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</si>
  <si>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</si>
  <si>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</si>
  <si>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</si>
  <si>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</si>
  <si>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</si>
  <si>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</si>
  <si>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</si>
  <si>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</si>
  <si>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</si>
  <si>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</si>
  <si>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</si>
  <si>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</si>
  <si>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</si>
  <si>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</si>
  <si>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</si>
  <si>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</si>
  <si>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</si>
  <si>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</si>
  <si>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</si>
  <si>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</si>
  <si>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</si>
  <si>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</si>
  <si>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</si>
  <si>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</si>
  <si>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</si>
  <si>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</si>
  <si>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</si>
  <si>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</si>
  <si>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</si>
  <si>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</si>
  <si>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</si>
  <si>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</si>
  <si>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</si>
  <si>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</si>
  <si>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</si>
  <si>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</si>
  <si>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</si>
  <si>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</si>
  <si>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</si>
  <si>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</si>
  <si>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</si>
  <si>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</si>
  <si>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</si>
  <si>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</si>
  <si>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</si>
  <si>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</si>
  <si>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</si>
  <si>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</si>
  <si>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</si>
  <si>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</si>
  <si>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</si>
  <si>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</si>
  <si>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</si>
  <si>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</si>
  <si>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</si>
  <si>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</si>
  <si>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</si>
  <si>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</si>
  <si>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</si>
  <si>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</si>
  <si>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</si>
  <si>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</si>
  <si>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</si>
  <si>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</si>
  <si>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</si>
  <si>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</si>
  <si>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</si>
  <si>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</si>
  <si>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</si>
  <si>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Municipio de Uriangato Gto.</t>
  </si>
  <si>
    <t>Al 31 de diciembre de 2025 y al 31 de marzo de 2026</t>
  </si>
  <si>
    <t>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</si>
  <si>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</si>
  <si>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</si>
  <si>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</si>
  <si>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</si>
  <si>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</si>
  <si>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</si>
  <si>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</si>
  <si>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</si>
  <si>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</si>
  <si>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</si>
  <si>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</si>
  <si>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</si>
  <si>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</si>
  <si>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</si>
  <si>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</si>
  <si>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</si>
  <si>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</si>
  <si>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</si>
  <si>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</si>
  <si>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</si>
  <si>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</si>
  <si>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</si>
  <si>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</si>
  <si>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</si>
  <si>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</si>
  <si>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</si>
  <si>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</si>
  <si>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</si>
  <si>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</si>
  <si>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</si>
  <si>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</si>
  <si>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</si>
  <si>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</si>
  <si>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</si>
  <si>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</si>
  <si>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31111M410320000 COORDINACION MUNICIPAL DE FOMENTO AL COM</t>
  </si>
  <si>
    <t>31111M410900200 SISTEMA PARA EL DESARR INT DE LA FAMILIA</t>
  </si>
  <si>
    <t>31111M410900300 COMISION MPAL DEL DEP Y AP A LA JUVENTUD</t>
  </si>
  <si>
    <t>31111M410900400 CASA DE LA CULTURA URIANGATO</t>
  </si>
  <si>
    <t>Municipio de Uriangato Gto.</t>
  </si>
  <si>
    <t>1. Ingresos de Libre Disposición (1=A+B+C+D+E+F+G+H+I+J+K+L)</t>
  </si>
  <si>
    <t>Formato 7 a) Proyecciones de Ingresos - LDF</t>
  </si>
  <si>
    <t>MUNICIPIO DE URIANGATO GTO.</t>
  </si>
  <si>
    <t>Proyecciones de Ingresos - LDF</t>
  </si>
  <si>
    <t>(CIFRAS NOMINALES)</t>
  </si>
  <si>
    <t>1.   Ingresos de Libre Disposición (1=A+B+C+D+E+F+G+H+I+J+K+L)</t>
  </si>
  <si>
    <t>2.   Transferencias Federales Etiquetadas (2=A+B+C+D+E)</t>
  </si>
  <si>
    <t>3.   Ingresos Derivados de Financiamientos (3=A)</t>
  </si>
  <si>
    <t>A.     Ingresos Derivados de Financiamientos</t>
  </si>
  <si>
    <t>4.   Total de Ingresos Proyectados (4=1+2+3)</t>
  </si>
  <si>
    <t>Formato 7 b) Proyecciones de Egresos - LDF</t>
  </si>
  <si>
    <t>Proyecciones de Egresos - LDF</t>
  </si>
  <si>
    <t>3. Total de Egresos Proyectados (3 = 1 + 2)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</si>
  <si>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</si>
  <si>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</si>
  <si>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</si>
  <si>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</si>
  <si>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</si>
  <si>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</si>
  <si>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</si>
  <si>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</si>
  <si>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</si>
  <si>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PRESTACION LABORAL</t>
  </si>
  <si>
    <t>Beneficio definido, Contribución definida o Mixto</t>
  </si>
  <si>
    <t>BENEFICIO DEFINIDO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</si>
  <si>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</si>
  <si>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</si>
  <si>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</si>
  <si>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</si>
  <si>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</si>
  <si>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</si>
  <si>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</si>
  <si>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</si>
  <si>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</si>
  <si>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</si>
  <si>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</si>
  <si>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</si>
  <si>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</si>
  <si>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</si>
  <si>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</si>
  <si>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</si>
  <si>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</si>
  <si>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</si>
  <si>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</si>
  <si>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</si>
  <si>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</si>
  <si>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</si>
  <si>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</si>
  <si>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</si>
  <si>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</si>
  <si>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</si>
  <si>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</si>
  <si>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</si>
  <si>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</si>
  <si>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</si>
  <si>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</si>
  <si>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</si>
  <si>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</si>
  <si>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</si>
  <si>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</si>
  <si>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</si>
  <si>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</si>
  <si>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JR VALUACIONES ACTUARIALES, SC.</t>
  </si>
  <si>
    <t>f. Estimación por Pérdida o Deterioro de Activos Circulantes (f=f1+f2)</t>
  </si>
  <si>
    <t>a. Resultado del Ejercicio (Ahorro/Desahorro)</t>
  </si>
  <si>
    <t>Amortizaciones del Periodo</t>
  </si>
  <si>
    <t>Revaluaciones, Reclasificaciones y Otros Ajustes</t>
  </si>
  <si>
    <t>Saldo Final del Periodo</t>
  </si>
  <si>
    <t>Pago de Intereses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</si>
</sst>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on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3" borderId="19" xfId="1" applyNumberFormat="1" applyFont="1" applyFill="1" applyBorder="1" applyAlignment="1" applyProtection="1">
      <alignment vertical="center"/>
      <protection locked="0"/>
    </xf>
    <xf numFmtId="0" fontId="0" fillId="3" borderId="19" xfId="0" applyFill="1" applyBorder="1" applyAlignment="1">
      <alignment horizontal="left" vertical="center" indent="6"/>
    </xf>
    <xf numFmtId="165" fontId="0" fillId="3" borderId="19" xfId="1" applyNumberFormat="1" applyFont="1" applyFill="1" applyBorder="1" applyAlignment="1" applyProtection="1">
      <alignment vertical="center"/>
      <protection locked="0"/>
    </xf>
    <xf numFmtId="0" fontId="0" fillId="3" borderId="19" xfId="0" applyFill="1" applyBorder="1" applyAlignment="1">
      <alignment horizontal="left" vertical="center" indent="9"/>
    </xf>
    <xf numFmtId="165" fontId="1" fillId="3" borderId="19" xfId="1" applyNumberFormat="1" applyFont="1" applyFill="1" applyBorder="1" applyAlignment="1" applyProtection="1">
      <alignment vertical="center"/>
      <protection locked="0"/>
    </xf>
    <xf numFmtId="0" fontId="0" fillId="3" borderId="19" xfId="0" applyFill="1" applyBorder="1" applyAlignment="1">
      <alignment horizontal="left" vertical="center" indent="3"/>
    </xf>
    <xf numFmtId="165" fontId="0" fillId="3" borderId="19" xfId="1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left" vertical="center" indent="3"/>
    </xf>
    <xf numFmtId="0" fontId="0" fillId="3" borderId="19" xfId="0" applyFill="1" applyBorder="1" applyAlignment="1">
      <alignment horizontal="left" indent="9"/>
    </xf>
    <xf numFmtId="0" fontId="0" fillId="3" borderId="19" xfId="0" applyFill="1" applyBorder="1" applyAlignment="1">
      <alignment horizontal="left" indent="3"/>
    </xf>
    <xf numFmtId="0" fontId="2" fillId="3" borderId="19" xfId="0" applyFont="1" applyFill="1" applyBorder="1" applyAlignment="1">
      <alignment horizontal="left" indent="3"/>
    </xf>
    <xf numFmtId="0" fontId="2" fillId="0" borderId="12" xfId="0" applyFont="1" applyFill="1" applyBorder="1" applyAlignment="1">
      <alignment horizontal="left" vertical="center" indent="3"/>
    </xf>
    <xf numFmtId="0" fontId="0" fillId="0" borderId="19" xfId="0" applyFont="1" applyFill="1" applyBorder="1" applyAlignment="1" applyProtection="1">
      <alignment horizontal="left" vertical="center" indent="6"/>
      <protection locked="0"/>
    </xf>
    <xf numFmtId="165" fontId="1" fillId="0" borderId="19" xfId="1" applyNumberFormat="1" applyFont="1" applyFill="1" applyBorder="1" applyAlignment="1" applyProtection="1">
      <alignment vertical="center"/>
      <protection locked="0"/>
    </xf>
    <xf numFmtId="165" fontId="0" fillId="0" borderId="19" xfId="1" applyNumberFormat="1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>
      <alignment vertical="center"/>
    </xf>
    <xf numFmtId="165" fontId="0" fillId="0" borderId="19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indent="3"/>
    </xf>
    <xf numFmtId="165" fontId="2" fillId="0" borderId="19" xfId="1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left" vertical="center" indent="6"/>
      <protection locked="0"/>
    </xf>
    <xf numFmtId="0" fontId="0" fillId="0" borderId="14" xfId="0" applyFill="1" applyBorder="1" applyAlignment="1">
      <alignment vertical="center"/>
    </xf>
    <xf numFmtId="0" fontId="0" fillId="0" borderId="19" xfId="0" applyFill="1" applyBorder="1" applyAlignment="1">
      <alignment horizontal="left" vertical="center" indent="6"/>
    </xf>
    <xf numFmtId="0" fontId="0" fillId="0" borderId="19" xfId="0" applyFill="1" applyBorder="1" applyAlignment="1">
      <alignment horizontal="left" vertical="center" indent="9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horizontal="left" vertical="center" wrapText="1" indent="9"/>
    </xf>
    <xf numFmtId="0" fontId="0" fillId="0" borderId="19" xfId="0" applyFill="1" applyBorder="1" applyAlignment="1">
      <alignment horizontal="left" vertical="center" wrapText="1" indent="6"/>
    </xf>
    <xf numFmtId="0" fontId="2" fillId="0" borderId="19" xfId="0" applyFont="1" applyBorder="1" applyAlignment="1">
      <alignment horizontal="left" vertical="center" indent="3"/>
    </xf>
    <xf numFmtId="0" fontId="0" fillId="0" borderId="19" xfId="0" applyFill="1" applyBorder="1" applyAlignment="1">
      <alignment horizontal="left" wrapText="1" indent="9"/>
    </xf>
    <xf numFmtId="0" fontId="0" fillId="0" borderId="19" xfId="0" applyFill="1" applyBorder="1" applyAlignment="1">
      <alignment vertical="center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19" xfId="0" applyFont="1" applyFill="1" applyBorder="1" applyAlignment="1">
      <alignment horizontal="left" indent="3"/>
    </xf>
    <xf numFmtId="0" fontId="2" fillId="2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0" fontId="2" fillId="0" borderId="19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>
      <alignment horizontal="left" vertical="center" indent="6"/>
    </xf>
    <xf numFmtId="4" fontId="0" fillId="0" borderId="19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0" fontId="0" fillId="0" borderId="19" xfId="0" applyFont="1" applyBorder="1" applyAlignment="1">
      <alignment horizontal="left" vertical="center" wrapText="1" indent="3"/>
    </xf>
    <xf numFmtId="0" fontId="0" fillId="0" borderId="14" xfId="0" applyFont="1" applyBorder="1" applyAlignment="1">
      <alignment vertical="center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3" fontId="0" fillId="0" borderId="19" xfId="0" applyNumberFormat="1" applyFont="1" applyBorder="1" applyAlignment="1" applyProtection="1">
      <alignment vertical="center"/>
      <protection locked="0"/>
    </xf>
    <xf numFmtId="3" fontId="2" fillId="0" borderId="19" xfId="0" applyNumberFormat="1" applyFont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3" fontId="14" fillId="0" borderId="15" xfId="0" applyNumberFormat="1" applyFont="1" applyFill="1" applyBorder="1" applyAlignment="1" applyProtection="1">
      <protection locked="0"/>
    </xf>
    <xf numFmtId="0" fontId="0" fillId="0" borderId="16" xfId="0" applyFill="1" applyBorder="1" applyAlignment="1">
      <alignment horizontal="left" vertical="center" indent="6"/>
    </xf>
    <xf numFmtId="0" fontId="0" fillId="0" borderId="16" xfId="0" applyFill="1" applyBorder="1" applyAlignment="1">
      <alignment vertical="center"/>
    </xf>
    <xf numFmtId="3" fontId="15" fillId="0" borderId="15" xfId="0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3" fontId="15" fillId="0" borderId="17" xfId="0" applyNumberFormat="1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0" fillId="0" borderId="16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</xf>
    <xf numFmtId="0" fontId="19" fillId="0" borderId="0" xfId="0" applyFont="1"/>
    <xf numFmtId="0" fontId="18" fillId="4" borderId="12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indent="3"/>
    </xf>
    <xf numFmtId="0" fontId="18" fillId="0" borderId="8" xfId="0" applyFont="1" applyBorder="1" applyAlignment="1">
      <alignment horizontal="right" vertical="center"/>
    </xf>
    <xf numFmtId="3" fontId="18" fillId="0" borderId="8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left" vertical="center" indent="6"/>
    </xf>
    <xf numFmtId="0" fontId="19" fillId="0" borderId="16" xfId="0" applyFont="1" applyBorder="1" applyAlignment="1">
      <alignment horizontal="right" vertical="top"/>
    </xf>
    <xf numFmtId="3" fontId="19" fillId="0" borderId="16" xfId="0" applyNumberFormat="1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6" xfId="0" applyFont="1" applyBorder="1" applyAlignment="1">
      <alignment horizontal="left" vertical="center" wrapText="1" indent="6"/>
    </xf>
    <xf numFmtId="0" fontId="19" fillId="0" borderId="16" xfId="0" applyFont="1" applyBorder="1" applyAlignment="1">
      <alignment horizontal="left" indent="6"/>
    </xf>
    <xf numFmtId="0" fontId="18" fillId="0" borderId="16" xfId="0" applyFont="1" applyBorder="1" applyAlignment="1">
      <alignment horizontal="left" vertical="center" indent="3"/>
    </xf>
    <xf numFmtId="0" fontId="19" fillId="0" borderId="8" xfId="0" applyFont="1" applyBorder="1" applyAlignment="1">
      <alignment horizontal="right" vertical="center"/>
    </xf>
    <xf numFmtId="0" fontId="19" fillId="0" borderId="16" xfId="0" applyFont="1" applyBorder="1" applyAlignment="1">
      <alignment horizontal="left" vertical="center" indent="9"/>
    </xf>
    <xf numFmtId="0" fontId="19" fillId="0" borderId="16" xfId="0" applyFont="1" applyBorder="1" applyAlignment="1">
      <alignment horizontal="center"/>
    </xf>
    <xf numFmtId="0" fontId="18" fillId="0" borderId="16" xfId="0" applyFont="1" applyBorder="1"/>
    <xf numFmtId="0" fontId="19" fillId="0" borderId="16" xfId="0" applyFont="1" applyBorder="1"/>
    <xf numFmtId="0" fontId="19" fillId="0" borderId="16" xfId="0" applyFont="1" applyBorder="1" applyAlignment="1">
      <alignment wrapText="1"/>
    </xf>
    <xf numFmtId="0" fontId="19" fillId="0" borderId="24" xfId="0" applyFont="1" applyBorder="1"/>
    <xf numFmtId="0" fontId="19" fillId="0" borderId="25" xfId="0" applyFont="1" applyBorder="1" applyAlignment="1">
      <alignment vertical="center"/>
    </xf>
    <xf numFmtId="0" fontId="19" fillId="0" borderId="14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 indent="2"/>
    </xf>
    <xf numFmtId="0" fontId="0" fillId="0" borderId="19" xfId="0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 indent="1"/>
    </xf>
    <xf numFmtId="3" fontId="0" fillId="0" borderId="19" xfId="0" applyNumberFormat="1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center" wrapText="1" indent="3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10" fontId="0" fillId="0" borderId="19" xfId="3" applyNumberFormat="1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right" vertical="center"/>
    </xf>
    <xf numFmtId="0" fontId="2" fillId="0" borderId="19" xfId="0" applyFont="1" applyBorder="1" applyAlignment="1" applyProtection="1">
      <alignment horizontal="right" vertical="center"/>
      <protection locked="0"/>
    </xf>
    <xf numFmtId="4" fontId="0" fillId="0" borderId="19" xfId="0" applyNumberFormat="1" applyBorder="1"/>
    <xf numFmtId="0" fontId="0" fillId="0" borderId="19" xfId="0" applyBorder="1" applyAlignment="1">
      <alignment wrapText="1"/>
    </xf>
    <xf numFmtId="0" fontId="0" fillId="0" borderId="19" xfId="0" applyBorder="1"/>
    <xf numFmtId="0" fontId="2" fillId="0" borderId="19" xfId="0" applyFont="1" applyBorder="1" applyAlignment="1">
      <alignment horizontal="left" wrapText="1" indent="1"/>
    </xf>
    <xf numFmtId="0" fontId="0" fillId="0" borderId="19" xfId="0" applyBorder="1" applyAlignment="1">
      <alignment horizontal="left" wrapText="1" indent="2"/>
    </xf>
    <xf numFmtId="0" fontId="0" fillId="0" borderId="19" xfId="0" applyBorder="1" applyAlignment="1">
      <alignment horizontal="center"/>
    </xf>
    <xf numFmtId="10" fontId="0" fillId="0" borderId="19" xfId="3" applyNumberFormat="1" applyFont="1" applyBorder="1" applyAlignment="1">
      <alignment horizontal="center"/>
    </xf>
    <xf numFmtId="0" fontId="0" fillId="0" borderId="24" xfId="0" applyBorder="1"/>
    <xf numFmtId="0" fontId="0" fillId="0" borderId="19" xfId="0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top"/>
      <protection locked="0"/>
    </xf>
    <xf numFmtId="3" fontId="0" fillId="0" borderId="19" xfId="0" applyNumberFormat="1" applyBorder="1" applyAlignment="1" applyProtection="1">
      <alignment vertical="top"/>
      <protection locked="0"/>
    </xf>
    <xf numFmtId="164" fontId="0" fillId="0" borderId="19" xfId="1" applyFont="1" applyBorder="1" applyAlignment="1" applyProtection="1">
      <alignment vertical="top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10" fontId="0" fillId="0" borderId="19" xfId="3" applyNumberFormat="1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2" fillId="0" borderId="19" xfId="0" applyFont="1" applyBorder="1" applyAlignment="1" applyProtection="1">
      <alignment vertical="center"/>
      <protection locked="0"/>
    </xf>
    <xf numFmtId="4" fontId="0" fillId="0" borderId="19" xfId="0" applyNumberFormat="1" applyBorder="1" applyAlignment="1"/>
    <xf numFmtId="0" fontId="0" fillId="0" borderId="19" xfId="0" applyBorder="1" applyAlignment="1"/>
    <xf numFmtId="10" fontId="0" fillId="0" borderId="19" xfId="3" applyNumberFormat="1" applyFont="1" applyBorder="1" applyAlignment="1"/>
    <xf numFmtId="0" fontId="0" fillId="0" borderId="24" xfId="0" applyBorder="1" applyAlignment="1"/>
    <xf numFmtId="0" fontId="0" fillId="0" borderId="0" xfId="0" applyAlignment="1"/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3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25/TRANSPARENCIA%202025/TERCER%20TRIMESTRE/0361_IDF_MURI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Uriangato Gto.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opLeftCell="C43" zoomScale="85" zoomScaleNormal="85" workbookViewId="0">
      <selection activeCell="E70" sqref="E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258" t="s">
        <v>410</v>
      </c>
      <c r="B1" s="258"/>
      <c r="C1" s="258"/>
      <c r="D1" s="258"/>
      <c r="E1" s="258"/>
      <c r="F1" s="258"/>
    </row>
    <row r="2" spans="1:6">
      <c r="A2" s="259" t="s">
        <v>653</v>
      </c>
      <c r="B2" s="260"/>
      <c r="C2" s="260"/>
      <c r="D2" s="260"/>
      <c r="E2" s="260"/>
      <c r="F2" s="261"/>
    </row>
    <row r="3" spans="1:6">
      <c r="A3" s="262" t="s">
        <v>411</v>
      </c>
      <c r="B3" s="263"/>
      <c r="C3" s="263"/>
      <c r="D3" s="263"/>
      <c r="E3" s="263"/>
      <c r="F3" s="264"/>
    </row>
    <row r="4" spans="1:6">
      <c r="A4" s="262" t="s">
        <v>654</v>
      </c>
      <c r="B4" s="263"/>
      <c r="C4" s="263"/>
      <c r="D4" s="263"/>
      <c r="E4" s="263"/>
      <c r="F4" s="264"/>
    </row>
    <row r="5" spans="1:6">
      <c r="A5" s="265" t="s">
        <v>2</v>
      </c>
      <c r="B5" s="266"/>
      <c r="C5" s="266"/>
      <c r="D5" s="266"/>
      <c r="E5" s="266"/>
      <c r="F5" s="267"/>
    </row>
    <row r="6" spans="1:6" ht="30">
      <c r="A6" s="61" t="s">
        <v>527</v>
      </c>
      <c r="B6" s="49">
        <v>2026</v>
      </c>
      <c r="C6" s="50" t="s">
        <v>655</v>
      </c>
      <c r="D6" s="62" t="s">
        <v>63</v>
      </c>
      <c r="E6" s="49">
        <v>2026</v>
      </c>
      <c r="F6" s="50" t="s">
        <v>655</v>
      </c>
    </row>
    <row r="7" spans="1:6">
      <c r="A7" s="70" t="s">
        <v>412</v>
      </c>
      <c r="B7" s="67"/>
      <c r="C7" s="67"/>
      <c r="D7" s="51" t="s">
        <v>413</v>
      </c>
      <c r="E7" s="67"/>
      <c r="F7" s="67"/>
    </row>
    <row r="8" spans="1:6">
      <c r="A8" s="70" t="s">
        <v>414</v>
      </c>
      <c r="B8" s="67"/>
      <c r="C8" s="67"/>
      <c r="D8" s="51" t="s">
        <v>415</v>
      </c>
      <c r="E8" s="67"/>
      <c r="F8" s="67"/>
    </row>
    <row r="9" spans="1:6">
      <c r="A9" s="71" t="s">
        <v>416</v>
      </c>
      <c r="B9" s="76">
        <f>SUM(B10:B16)</f>
        <v>97764047.219999999</v>
      </c>
      <c r="C9" s="76">
        <f>SUM(C10:C16)</f>
        <v>63443712.939999998</v>
      </c>
      <c r="D9" s="52" t="s">
        <v>417</v>
      </c>
      <c r="E9" s="76">
        <f>SUM(E10:E18)</f>
        <v>16365338.18</v>
      </c>
      <c r="F9" s="76">
        <f>SUM(F10:F18)</f>
        <v>17933102.400000002</v>
      </c>
    </row>
    <row r="10" spans="1:6">
      <c r="A10" s="73" t="s">
        <v>418</v>
      </c>
      <c r="B10" s="128">
        <v>0</v>
      </c>
      <c r="C10" s="128">
        <v>0</v>
      </c>
      <c r="D10" s="53" t="s">
        <v>419</v>
      </c>
      <c r="E10" s="128">
        <v>-73663.37</v>
      </c>
      <c r="F10" s="128">
        <v>-69263.520000000004</v>
      </c>
    </row>
    <row r="11" spans="1:6">
      <c r="A11" s="73" t="s">
        <v>420</v>
      </c>
      <c r="B11" s="128">
        <v>6479294.3300000001</v>
      </c>
      <c r="C11" s="128">
        <v>12015992.359999999</v>
      </c>
      <c r="D11" s="53" t="s">
        <v>421</v>
      </c>
      <c r="E11" s="128">
        <v>13187903.01</v>
      </c>
      <c r="F11" s="128">
        <v>13637052.92</v>
      </c>
    </row>
    <row r="12" spans="1:6">
      <c r="A12" s="73" t="s">
        <v>422</v>
      </c>
      <c r="B12" s="128">
        <v>0</v>
      </c>
      <c r="C12" s="128">
        <v>0</v>
      </c>
      <c r="D12" s="53" t="s">
        <v>423</v>
      </c>
      <c r="E12" s="128">
        <v>14016.75</v>
      </c>
      <c r="F12" s="128">
        <v>1299687.53</v>
      </c>
    </row>
    <row r="13" spans="1:6">
      <c r="A13" s="73" t="s">
        <v>424</v>
      </c>
      <c r="B13" s="128">
        <v>91284752.890000001</v>
      </c>
      <c r="C13" s="128">
        <v>51427720.579999998</v>
      </c>
      <c r="D13" s="53" t="s">
        <v>425</v>
      </c>
      <c r="E13" s="128">
        <v>0</v>
      </c>
      <c r="F13" s="128">
        <v>0</v>
      </c>
    </row>
    <row r="14" spans="1:6">
      <c r="A14" s="73" t="s">
        <v>426</v>
      </c>
      <c r="B14" s="128">
        <v>0</v>
      </c>
      <c r="C14" s="128">
        <v>0</v>
      </c>
      <c r="D14" s="53" t="s">
        <v>427</v>
      </c>
      <c r="E14" s="128">
        <v>3340.63</v>
      </c>
      <c r="F14" s="128">
        <v>29774.799999999999</v>
      </c>
    </row>
    <row r="15" spans="1:6">
      <c r="A15" s="73" t="s">
        <v>428</v>
      </c>
      <c r="B15" s="128">
        <v>0</v>
      </c>
      <c r="C15" s="128">
        <v>0</v>
      </c>
      <c r="D15" s="53" t="s">
        <v>429</v>
      </c>
      <c r="E15" s="128">
        <v>0</v>
      </c>
      <c r="F15" s="128">
        <v>0</v>
      </c>
    </row>
    <row r="16" spans="1:6">
      <c r="A16" s="73" t="s">
        <v>430</v>
      </c>
      <c r="B16" s="128">
        <v>0</v>
      </c>
      <c r="C16" s="128">
        <v>0</v>
      </c>
      <c r="D16" s="53" t="s">
        <v>431</v>
      </c>
      <c r="E16" s="128">
        <v>2775568.05</v>
      </c>
      <c r="F16" s="128">
        <v>2540208.39</v>
      </c>
    </row>
    <row r="17" spans="1:6">
      <c r="A17" s="71" t="s">
        <v>432</v>
      </c>
      <c r="B17" s="76">
        <f>SUM(B18:B24)</f>
        <v>959115.73</v>
      </c>
      <c r="C17" s="76">
        <f>SUM(C18:C24)</f>
        <v>1131365.69</v>
      </c>
      <c r="D17" s="53" t="s">
        <v>433</v>
      </c>
      <c r="E17" s="128">
        <v>0</v>
      </c>
      <c r="F17" s="128">
        <v>0</v>
      </c>
    </row>
    <row r="18" spans="1:6">
      <c r="A18" s="73" t="s">
        <v>434</v>
      </c>
      <c r="B18" s="128">
        <v>0</v>
      </c>
      <c r="C18" s="128">
        <v>0</v>
      </c>
      <c r="D18" s="53" t="s">
        <v>435</v>
      </c>
      <c r="E18" s="128">
        <v>458173.11</v>
      </c>
      <c r="F18" s="128">
        <v>495642.28</v>
      </c>
    </row>
    <row r="19" spans="1:6">
      <c r="A19" s="73" t="s">
        <v>436</v>
      </c>
      <c r="B19" s="128">
        <v>630988.56000000006</v>
      </c>
      <c r="C19" s="128">
        <v>544152.51</v>
      </c>
      <c r="D19" s="52" t="s">
        <v>437</v>
      </c>
      <c r="E19" s="72">
        <f>SUM(E20:E22)</f>
        <v>0</v>
      </c>
      <c r="F19" s="72">
        <f>SUM(F20:F22)</f>
        <v>0</v>
      </c>
    </row>
    <row r="20" spans="1:6">
      <c r="A20" s="73" t="s">
        <v>438</v>
      </c>
      <c r="B20" s="128">
        <v>18100</v>
      </c>
      <c r="C20" s="128">
        <v>18100</v>
      </c>
      <c r="D20" s="53" t="s">
        <v>439</v>
      </c>
      <c r="E20" s="128">
        <v>0</v>
      </c>
      <c r="F20" s="128">
        <v>0</v>
      </c>
    </row>
    <row r="21" spans="1:6">
      <c r="A21" s="73" t="s">
        <v>440</v>
      </c>
      <c r="B21" s="128">
        <v>0</v>
      </c>
      <c r="C21" s="128">
        <v>8025.96</v>
      </c>
      <c r="D21" s="53" t="s">
        <v>441</v>
      </c>
      <c r="E21" s="128">
        <v>0</v>
      </c>
      <c r="F21" s="128">
        <v>0</v>
      </c>
    </row>
    <row r="22" spans="1:6">
      <c r="A22" s="73" t="s">
        <v>442</v>
      </c>
      <c r="B22" s="128">
        <v>14500</v>
      </c>
      <c r="C22" s="128">
        <v>34500</v>
      </c>
      <c r="D22" s="53" t="s">
        <v>443</v>
      </c>
      <c r="E22" s="128">
        <v>0</v>
      </c>
      <c r="F22" s="128">
        <v>0</v>
      </c>
    </row>
    <row r="23" spans="1:6">
      <c r="A23" s="73" t="s">
        <v>444</v>
      </c>
      <c r="B23" s="128">
        <v>0</v>
      </c>
      <c r="C23" s="128">
        <v>0</v>
      </c>
      <c r="D23" s="52" t="s">
        <v>445</v>
      </c>
      <c r="E23" s="72">
        <f>E24+E25</f>
        <v>0</v>
      </c>
      <c r="F23" s="72">
        <f>F24+F25</f>
        <v>0</v>
      </c>
    </row>
    <row r="24" spans="1:6">
      <c r="A24" s="73" t="s">
        <v>446</v>
      </c>
      <c r="B24" s="128">
        <v>295527.17</v>
      </c>
      <c r="C24" s="128">
        <v>526587.22</v>
      </c>
      <c r="D24" s="53" t="s">
        <v>447</v>
      </c>
      <c r="E24" s="128">
        <v>0</v>
      </c>
      <c r="F24" s="128">
        <v>0</v>
      </c>
    </row>
    <row r="25" spans="1:6">
      <c r="A25" s="71" t="s">
        <v>448</v>
      </c>
      <c r="B25" s="76">
        <f>SUM(B26:B30)</f>
        <v>0</v>
      </c>
      <c r="C25" s="76">
        <f>SUM(C26:C30)</f>
        <v>12917813.619999999</v>
      </c>
      <c r="D25" s="53" t="s">
        <v>449</v>
      </c>
      <c r="E25" s="128">
        <v>0</v>
      </c>
      <c r="F25" s="128">
        <v>0</v>
      </c>
    </row>
    <row r="26" spans="1:6">
      <c r="A26" s="73" t="s">
        <v>450</v>
      </c>
      <c r="B26" s="128">
        <v>0</v>
      </c>
      <c r="C26" s="128">
        <v>0</v>
      </c>
      <c r="D26" s="52" t="s">
        <v>451</v>
      </c>
      <c r="E26" s="128">
        <v>0</v>
      </c>
      <c r="F26" s="128">
        <v>0</v>
      </c>
    </row>
    <row r="27" spans="1:6">
      <c r="A27" s="73" t="s">
        <v>452</v>
      </c>
      <c r="B27" s="128">
        <v>0</v>
      </c>
      <c r="C27" s="128">
        <v>0</v>
      </c>
      <c r="D27" s="52" t="s">
        <v>453</v>
      </c>
      <c r="E27" s="72">
        <f>SUM(E28:E30)</f>
        <v>0</v>
      </c>
      <c r="F27" s="72">
        <f>SUM(F28:F30)</f>
        <v>0</v>
      </c>
    </row>
    <row r="28" spans="1:6">
      <c r="A28" s="73" t="s">
        <v>454</v>
      </c>
      <c r="B28" s="128">
        <v>0</v>
      </c>
      <c r="C28" s="128">
        <v>0</v>
      </c>
      <c r="D28" s="53" t="s">
        <v>455</v>
      </c>
      <c r="E28" s="128">
        <v>0</v>
      </c>
      <c r="F28" s="128">
        <v>0</v>
      </c>
    </row>
    <row r="29" spans="1:6">
      <c r="A29" s="73" t="s">
        <v>456</v>
      </c>
      <c r="B29" s="128">
        <v>0</v>
      </c>
      <c r="C29" s="128">
        <v>12917813.619999999</v>
      </c>
      <c r="D29" s="53" t="s">
        <v>457</v>
      </c>
      <c r="E29" s="128">
        <v>0</v>
      </c>
      <c r="F29" s="128">
        <v>0</v>
      </c>
    </row>
    <row r="30" spans="1:6">
      <c r="A30" s="73" t="s">
        <v>458</v>
      </c>
      <c r="B30" s="128">
        <v>0</v>
      </c>
      <c r="C30" s="128">
        <v>0</v>
      </c>
      <c r="D30" s="53" t="s">
        <v>459</v>
      </c>
      <c r="E30" s="128">
        <v>0</v>
      </c>
      <c r="F30" s="128">
        <v>0</v>
      </c>
    </row>
    <row r="31" spans="1:6">
      <c r="A31" s="71" t="s">
        <v>460</v>
      </c>
      <c r="B31" s="72">
        <f>SUM(B32:B36)</f>
        <v>0</v>
      </c>
      <c r="C31" s="72">
        <f>SUM(C32:C36)</f>
        <v>0</v>
      </c>
      <c r="D31" s="52" t="s">
        <v>461</v>
      </c>
      <c r="E31" s="72">
        <f>SUM(E32:E37)</f>
        <v>0</v>
      </c>
      <c r="F31" s="72">
        <f>SUM(F32:F37)</f>
        <v>0</v>
      </c>
    </row>
    <row r="32" spans="1:6">
      <c r="A32" s="73" t="s">
        <v>462</v>
      </c>
      <c r="B32" s="128">
        <v>0</v>
      </c>
      <c r="C32" s="128">
        <v>0</v>
      </c>
      <c r="D32" s="53" t="s">
        <v>463</v>
      </c>
      <c r="E32" s="72">
        <v>0</v>
      </c>
      <c r="F32" s="72">
        <v>0</v>
      </c>
    </row>
    <row r="33" spans="1:6">
      <c r="A33" s="73" t="s">
        <v>464</v>
      </c>
      <c r="B33" s="128">
        <v>0</v>
      </c>
      <c r="C33" s="128">
        <v>0</v>
      </c>
      <c r="D33" s="53" t="s">
        <v>465</v>
      </c>
      <c r="E33" s="128">
        <v>0</v>
      </c>
      <c r="F33" s="128">
        <v>0</v>
      </c>
    </row>
    <row r="34" spans="1:6">
      <c r="A34" s="73" t="s">
        <v>466</v>
      </c>
      <c r="B34" s="128">
        <v>0</v>
      </c>
      <c r="C34" s="128">
        <v>0</v>
      </c>
      <c r="D34" s="53" t="s">
        <v>467</v>
      </c>
      <c r="E34" s="128">
        <v>0</v>
      </c>
      <c r="F34" s="128">
        <v>0</v>
      </c>
    </row>
    <row r="35" spans="1:6">
      <c r="A35" s="73" t="s">
        <v>468</v>
      </c>
      <c r="B35" s="128">
        <v>0</v>
      </c>
      <c r="C35" s="128">
        <v>0</v>
      </c>
      <c r="D35" s="53" t="s">
        <v>469</v>
      </c>
      <c r="E35" s="128">
        <v>0</v>
      </c>
      <c r="F35" s="128">
        <v>0</v>
      </c>
    </row>
    <row r="36" spans="1:6">
      <c r="A36" s="73" t="s">
        <v>470</v>
      </c>
      <c r="B36" s="128">
        <v>0</v>
      </c>
      <c r="C36" s="128">
        <v>0</v>
      </c>
      <c r="D36" s="53" t="s">
        <v>471</v>
      </c>
      <c r="E36" s="128">
        <v>0</v>
      </c>
      <c r="F36" s="128">
        <v>0</v>
      </c>
    </row>
    <row r="37" spans="1:6">
      <c r="A37" s="71" t="s">
        <v>472</v>
      </c>
      <c r="B37" s="128">
        <v>0</v>
      </c>
      <c r="C37" s="128">
        <v>0</v>
      </c>
      <c r="D37" s="53" t="s">
        <v>473</v>
      </c>
      <c r="E37" s="128">
        <v>0</v>
      </c>
      <c r="F37" s="128">
        <v>0</v>
      </c>
    </row>
    <row r="38" spans="1:6">
      <c r="A38" s="71" t="s">
        <v>759</v>
      </c>
      <c r="B38" s="72">
        <f>SUM(B39:B40)</f>
        <v>0</v>
      </c>
      <c r="C38" s="72">
        <f>SUM(C39:C40)</f>
        <v>0</v>
      </c>
      <c r="D38" s="52" t="s">
        <v>474</v>
      </c>
      <c r="E38" s="72">
        <f>SUM(E39:E41)</f>
        <v>0</v>
      </c>
      <c r="F38" s="72">
        <f>SUM(F39:F41)</f>
        <v>0</v>
      </c>
    </row>
    <row r="39" spans="1:6">
      <c r="A39" s="73" t="s">
        <v>475</v>
      </c>
      <c r="B39" s="128">
        <v>0</v>
      </c>
      <c r="C39" s="128">
        <v>0</v>
      </c>
      <c r="D39" s="53" t="s">
        <v>476</v>
      </c>
      <c r="E39" s="128">
        <v>0</v>
      </c>
      <c r="F39" s="128">
        <v>0</v>
      </c>
    </row>
    <row r="40" spans="1:6">
      <c r="A40" s="73" t="s">
        <v>477</v>
      </c>
      <c r="B40" s="128">
        <v>0</v>
      </c>
      <c r="C40" s="128">
        <v>0</v>
      </c>
      <c r="D40" s="53" t="s">
        <v>478</v>
      </c>
      <c r="E40" s="128">
        <v>0</v>
      </c>
      <c r="F40" s="128">
        <v>0</v>
      </c>
    </row>
    <row r="41" spans="1:6">
      <c r="A41" s="71" t="s">
        <v>479</v>
      </c>
      <c r="B41" s="72">
        <f>SUM(B42:B45)</f>
        <v>0</v>
      </c>
      <c r="C41" s="72">
        <f>SUM(C42:C45)</f>
        <v>0</v>
      </c>
      <c r="D41" s="53" t="s">
        <v>480</v>
      </c>
      <c r="E41" s="128">
        <v>0</v>
      </c>
      <c r="F41" s="128">
        <v>0</v>
      </c>
    </row>
    <row r="42" spans="1:6">
      <c r="A42" s="73" t="s">
        <v>481</v>
      </c>
      <c r="B42" s="128">
        <v>0</v>
      </c>
      <c r="C42" s="128">
        <v>0</v>
      </c>
      <c r="D42" s="52" t="s">
        <v>482</v>
      </c>
      <c r="E42" s="72">
        <f>SUM(E43:E45)</f>
        <v>-4.1100000000000003</v>
      </c>
      <c r="F42" s="72">
        <f>SUM(F43:F45)</f>
        <v>-4.1100000000000003</v>
      </c>
    </row>
    <row r="43" spans="1:6">
      <c r="A43" s="73" t="s">
        <v>483</v>
      </c>
      <c r="B43" s="128">
        <v>0</v>
      </c>
      <c r="C43" s="128">
        <v>0</v>
      </c>
      <c r="D43" s="53" t="s">
        <v>484</v>
      </c>
      <c r="E43" s="128">
        <v>0</v>
      </c>
      <c r="F43" s="128">
        <v>0</v>
      </c>
    </row>
    <row r="44" spans="1:6">
      <c r="A44" s="73" t="s">
        <v>485</v>
      </c>
      <c r="B44" s="128">
        <v>0</v>
      </c>
      <c r="C44" s="128">
        <v>0</v>
      </c>
      <c r="D44" s="53" t="s">
        <v>486</v>
      </c>
      <c r="E44" s="128">
        <v>0</v>
      </c>
      <c r="F44" s="128">
        <v>0</v>
      </c>
    </row>
    <row r="45" spans="1:6">
      <c r="A45" s="73" t="s">
        <v>487</v>
      </c>
      <c r="B45" s="128">
        <v>0</v>
      </c>
      <c r="C45" s="128">
        <v>0</v>
      </c>
      <c r="D45" s="53" t="s">
        <v>488</v>
      </c>
      <c r="E45" s="128">
        <v>-4.1100000000000003</v>
      </c>
      <c r="F45" s="128">
        <v>-4.1100000000000003</v>
      </c>
    </row>
    <row r="46" spans="1:6">
      <c r="A46" s="67"/>
      <c r="B46" s="74"/>
      <c r="C46" s="74"/>
      <c r="D46" s="75"/>
      <c r="E46" s="74"/>
      <c r="F46" s="74"/>
    </row>
    <row r="47" spans="1:6">
      <c r="A47" s="66" t="s">
        <v>489</v>
      </c>
      <c r="B47" s="76">
        <f>B9+B17+B25+B31+B37+B38+B41</f>
        <v>98723162.950000003</v>
      </c>
      <c r="C47" s="76">
        <f>C9+C17+C25+C31+C37+C38+C41</f>
        <v>77492892.25</v>
      </c>
      <c r="D47" s="54" t="s">
        <v>490</v>
      </c>
      <c r="E47" s="76">
        <f>E9+E19+E23+E26+E27+E31+E38+E42</f>
        <v>16365334.07</v>
      </c>
      <c r="F47" s="76">
        <f>F9+F19+F23+F26+F27+F31+F38+F42</f>
        <v>17933098.290000003</v>
      </c>
    </row>
    <row r="48" spans="1:6">
      <c r="A48" s="67"/>
      <c r="B48" s="74"/>
      <c r="C48" s="74"/>
      <c r="D48" s="75"/>
      <c r="E48" s="74"/>
      <c r="F48" s="74"/>
    </row>
    <row r="49" spans="1:6">
      <c r="A49" s="70" t="s">
        <v>491</v>
      </c>
      <c r="B49" s="74"/>
      <c r="C49" s="74"/>
      <c r="D49" s="54" t="s">
        <v>492</v>
      </c>
      <c r="E49" s="74"/>
      <c r="F49" s="74"/>
    </row>
    <row r="50" spans="1:6">
      <c r="A50" s="71" t="s">
        <v>493</v>
      </c>
      <c r="B50" s="128">
        <v>0</v>
      </c>
      <c r="C50" s="128">
        <v>0</v>
      </c>
      <c r="D50" s="52" t="s">
        <v>494</v>
      </c>
      <c r="E50" s="128">
        <v>0</v>
      </c>
      <c r="F50" s="128">
        <v>0</v>
      </c>
    </row>
    <row r="51" spans="1:6">
      <c r="A51" s="71" t="s">
        <v>495</v>
      </c>
      <c r="B51" s="128">
        <v>0</v>
      </c>
      <c r="C51" s="128">
        <v>0</v>
      </c>
      <c r="D51" s="52" t="s">
        <v>496</v>
      </c>
      <c r="E51" s="128">
        <v>0</v>
      </c>
      <c r="F51" s="128">
        <v>0</v>
      </c>
    </row>
    <row r="52" spans="1:6">
      <c r="A52" s="71" t="s">
        <v>497</v>
      </c>
      <c r="B52" s="128">
        <v>150230602.96000001</v>
      </c>
      <c r="C52" s="128">
        <v>155125505.40000001</v>
      </c>
      <c r="D52" s="52" t="s">
        <v>498</v>
      </c>
      <c r="E52" s="128">
        <v>0</v>
      </c>
      <c r="F52" s="128">
        <v>0</v>
      </c>
    </row>
    <row r="53" spans="1:6">
      <c r="A53" s="71" t="s">
        <v>499</v>
      </c>
      <c r="B53" s="128">
        <v>68577592.439999998</v>
      </c>
      <c r="C53" s="128">
        <v>69862591.939999998</v>
      </c>
      <c r="D53" s="52" t="s">
        <v>500</v>
      </c>
      <c r="E53" s="128">
        <v>0</v>
      </c>
      <c r="F53" s="128">
        <v>0</v>
      </c>
    </row>
    <row r="54" spans="1:6">
      <c r="A54" s="71" t="s">
        <v>501</v>
      </c>
      <c r="B54" s="128">
        <v>5635418.46</v>
      </c>
      <c r="C54" s="128">
        <v>5642138.46</v>
      </c>
      <c r="D54" s="52" t="s">
        <v>502</v>
      </c>
      <c r="E54" s="128">
        <v>0</v>
      </c>
      <c r="F54" s="128">
        <v>0</v>
      </c>
    </row>
    <row r="55" spans="1:6">
      <c r="A55" s="71" t="s">
        <v>503</v>
      </c>
      <c r="B55" s="128">
        <v>-76765321.200000003</v>
      </c>
      <c r="C55" s="128">
        <v>-76249267.260000005</v>
      </c>
      <c r="D55" s="55" t="s">
        <v>504</v>
      </c>
      <c r="E55" s="128">
        <v>0</v>
      </c>
      <c r="F55" s="128">
        <v>0</v>
      </c>
    </row>
    <row r="56" spans="1:6">
      <c r="A56" s="71" t="s">
        <v>505</v>
      </c>
      <c r="B56" s="128">
        <v>745601.53</v>
      </c>
      <c r="C56" s="128">
        <v>745601.53</v>
      </c>
      <c r="D56" s="75"/>
      <c r="E56" s="74"/>
      <c r="F56" s="74"/>
    </row>
    <row r="57" spans="1:6">
      <c r="A57" s="71" t="s">
        <v>506</v>
      </c>
      <c r="B57" s="128">
        <v>0</v>
      </c>
      <c r="C57" s="128">
        <v>0</v>
      </c>
      <c r="D57" s="54" t="s">
        <v>507</v>
      </c>
      <c r="E57" s="76">
        <f>SUM(E50:E55)</f>
        <v>0</v>
      </c>
      <c r="F57" s="76">
        <f>SUM(F50:F55)</f>
        <v>0</v>
      </c>
    </row>
    <row r="58" spans="1:6">
      <c r="A58" s="71" t="s">
        <v>508</v>
      </c>
      <c r="B58" s="128">
        <v>0</v>
      </c>
      <c r="C58" s="128">
        <v>0</v>
      </c>
      <c r="D58" s="75"/>
      <c r="E58" s="74"/>
      <c r="F58" s="74"/>
    </row>
    <row r="59" spans="1:6">
      <c r="A59" s="67"/>
      <c r="B59" s="74"/>
      <c r="C59" s="74"/>
      <c r="D59" s="54" t="s">
        <v>509</v>
      </c>
      <c r="E59" s="76">
        <f>E47+E57</f>
        <v>16365334.07</v>
      </c>
      <c r="F59" s="76">
        <f>F47+F57</f>
        <v>17933098.290000003</v>
      </c>
    </row>
    <row r="60" spans="1:6">
      <c r="A60" s="66" t="s">
        <v>510</v>
      </c>
      <c r="B60" s="76">
        <f>SUM(B50:B58)</f>
        <v>148423894.19000003</v>
      </c>
      <c r="C60" s="76">
        <f>SUM(C50:C58)</f>
        <v>155126570.07000002</v>
      </c>
      <c r="D60" s="75"/>
      <c r="E60" s="74"/>
      <c r="F60" s="74"/>
    </row>
    <row r="61" spans="1:6">
      <c r="A61" s="67"/>
      <c r="B61" s="74"/>
      <c r="C61" s="74"/>
      <c r="D61" s="56" t="s">
        <v>511</v>
      </c>
      <c r="E61" s="74"/>
      <c r="F61" s="74"/>
    </row>
    <row r="62" spans="1:6">
      <c r="A62" s="66" t="s">
        <v>512</v>
      </c>
      <c r="B62" s="76">
        <f>SUM(B47+B60)</f>
        <v>247147057.14000005</v>
      </c>
      <c r="C62" s="76">
        <f>SUM(C47+C60)</f>
        <v>232619462.32000002</v>
      </c>
      <c r="D62" s="75"/>
      <c r="E62" s="74"/>
      <c r="F62" s="74"/>
    </row>
    <row r="63" spans="1:6">
      <c r="A63" s="67"/>
      <c r="B63" s="77"/>
      <c r="C63" s="77"/>
      <c r="D63" s="57" t="s">
        <v>513</v>
      </c>
      <c r="E63" s="76">
        <f>SUM(E64:E66)</f>
        <v>96911468.189999998</v>
      </c>
      <c r="F63" s="76">
        <f>SUM(F64:F66)</f>
        <v>96911468.189999998</v>
      </c>
    </row>
    <row r="64" spans="1:6">
      <c r="A64" s="67"/>
      <c r="B64" s="77"/>
      <c r="C64" s="77"/>
      <c r="D64" s="52" t="s">
        <v>514</v>
      </c>
      <c r="E64" s="128">
        <v>82188557.620000005</v>
      </c>
      <c r="F64" s="128">
        <v>82188557.620000005</v>
      </c>
    </row>
    <row r="65" spans="1:6">
      <c r="A65" s="67"/>
      <c r="B65" s="77"/>
      <c r="C65" s="77"/>
      <c r="D65" s="55" t="s">
        <v>515</v>
      </c>
      <c r="E65" s="128">
        <v>14722910.57</v>
      </c>
      <c r="F65" s="128">
        <v>14722910.57</v>
      </c>
    </row>
    <row r="66" spans="1:6">
      <c r="A66" s="67"/>
      <c r="B66" s="77"/>
      <c r="C66" s="77"/>
      <c r="D66" s="52" t="s">
        <v>516</v>
      </c>
      <c r="E66" s="128">
        <v>0</v>
      </c>
      <c r="F66" s="128">
        <v>0</v>
      </c>
    </row>
    <row r="67" spans="1:6">
      <c r="A67" s="67"/>
      <c r="B67" s="77"/>
      <c r="C67" s="77"/>
      <c r="D67" s="75"/>
      <c r="E67" s="74"/>
      <c r="F67" s="74"/>
    </row>
    <row r="68" spans="1:6">
      <c r="A68" s="67"/>
      <c r="B68" s="77"/>
      <c r="C68" s="77"/>
      <c r="D68" s="57" t="s">
        <v>517</v>
      </c>
      <c r="E68" s="76">
        <f>SUM(E69:E73)</f>
        <v>133870254.88</v>
      </c>
      <c r="F68" s="76">
        <f>SUM(F69:F73)</f>
        <v>117774895.84</v>
      </c>
    </row>
    <row r="69" spans="1:6">
      <c r="A69" s="78"/>
      <c r="B69" s="77"/>
      <c r="C69" s="77"/>
      <c r="D69" s="52" t="s">
        <v>760</v>
      </c>
      <c r="E69" s="128">
        <v>26765343.469999999</v>
      </c>
      <c r="F69" s="128">
        <v>39258188.770000003</v>
      </c>
    </row>
    <row r="70" spans="1:6">
      <c r="A70" s="78"/>
      <c r="B70" s="77"/>
      <c r="C70" s="77"/>
      <c r="D70" s="52" t="s">
        <v>518</v>
      </c>
      <c r="E70" s="128">
        <v>108115911.41</v>
      </c>
      <c r="F70" s="128">
        <v>79527707.069999993</v>
      </c>
    </row>
    <row r="71" spans="1:6">
      <c r="A71" s="78"/>
      <c r="B71" s="77"/>
      <c r="C71" s="77"/>
      <c r="D71" s="52" t="s">
        <v>519</v>
      </c>
      <c r="E71" s="128">
        <v>-1011000</v>
      </c>
      <c r="F71" s="128">
        <v>-1011000</v>
      </c>
    </row>
    <row r="72" spans="1:6">
      <c r="A72" s="78"/>
      <c r="B72" s="77"/>
      <c r="C72" s="77"/>
      <c r="D72" s="52" t="s">
        <v>520</v>
      </c>
      <c r="E72" s="128">
        <v>0</v>
      </c>
      <c r="F72" s="128">
        <v>0</v>
      </c>
    </row>
    <row r="73" spans="1:6">
      <c r="A73" s="78"/>
      <c r="B73" s="77"/>
      <c r="C73" s="77"/>
      <c r="D73" s="52" t="s">
        <v>521</v>
      </c>
      <c r="E73" s="128">
        <v>0</v>
      </c>
      <c r="F73" s="128">
        <v>0</v>
      </c>
    </row>
    <row r="74" spans="1:6">
      <c r="A74" s="78"/>
      <c r="B74" s="77"/>
      <c r="C74" s="77"/>
      <c r="D74" s="75"/>
      <c r="E74" s="74"/>
      <c r="F74" s="74"/>
    </row>
    <row r="75" spans="1:6">
      <c r="A75" s="78"/>
      <c r="B75" s="77"/>
      <c r="C75" s="77"/>
      <c r="D75" s="57" t="s">
        <v>522</v>
      </c>
      <c r="E75" s="72">
        <f>E76+E77</f>
        <v>0</v>
      </c>
      <c r="F75" s="72">
        <f>F76+F77</f>
        <v>0</v>
      </c>
    </row>
    <row r="76" spans="1:6">
      <c r="A76" s="78"/>
      <c r="B76" s="77"/>
      <c r="C76" s="77"/>
      <c r="D76" s="52" t="s">
        <v>523</v>
      </c>
      <c r="E76" s="128">
        <v>0</v>
      </c>
      <c r="F76" s="128">
        <v>0</v>
      </c>
    </row>
    <row r="77" spans="1:6">
      <c r="A77" s="78"/>
      <c r="B77" s="77"/>
      <c r="C77" s="77"/>
      <c r="D77" s="52" t="s">
        <v>524</v>
      </c>
      <c r="E77" s="128">
        <v>0</v>
      </c>
      <c r="F77" s="128">
        <v>0</v>
      </c>
    </row>
    <row r="78" spans="1:6">
      <c r="A78" s="78"/>
      <c r="B78" s="77"/>
      <c r="C78" s="77"/>
      <c r="D78" s="75"/>
      <c r="E78" s="74"/>
      <c r="F78" s="74"/>
    </row>
    <row r="79" spans="1:6">
      <c r="A79" s="78"/>
      <c r="B79" s="77"/>
      <c r="C79" s="77"/>
      <c r="D79" s="54" t="s">
        <v>525</v>
      </c>
      <c r="E79" s="76">
        <f>E63+E68+E75</f>
        <v>230781723.06999999</v>
      </c>
      <c r="F79" s="76">
        <f>F63+F68+F75</f>
        <v>214686364.03</v>
      </c>
    </row>
    <row r="80" spans="1:6">
      <c r="A80" s="78"/>
      <c r="B80" s="77"/>
      <c r="C80" s="77"/>
      <c r="D80" s="75"/>
      <c r="E80" s="74"/>
      <c r="F80" s="74"/>
    </row>
    <row r="81" spans="1:6">
      <c r="A81" s="78"/>
      <c r="B81" s="77"/>
      <c r="C81" s="77"/>
      <c r="D81" s="54" t="s">
        <v>526</v>
      </c>
      <c r="E81" s="76">
        <f>E59+E79</f>
        <v>247147057.13999999</v>
      </c>
      <c r="F81" s="76">
        <f>F59+F79</f>
        <v>232619462.31999999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85" zoomScaleNormal="85" workbookViewId="0">
      <selection activeCell="A32" sqref="A32"/>
    </sheetView>
  </sheetViews>
  <sheetFormatPr baseColWidth="10" defaultRowHeight="15"/>
  <cols>
    <col min="1" max="1" width="67.7109375" customWidth="1"/>
    <col min="2" max="2" width="15.5703125" customWidth="1"/>
    <col min="4" max="4" width="13.5703125" customWidth="1"/>
    <col min="5" max="5" width="16.28515625" customWidth="1"/>
    <col min="6" max="6" width="16.5703125" customWidth="1"/>
    <col min="7" max="7" width="16.42578125" customWidth="1"/>
  </cols>
  <sheetData>
    <row r="1" spans="1:8" ht="15" customHeight="1">
      <c r="A1" s="293" t="s">
        <v>697</v>
      </c>
      <c r="B1" s="294"/>
      <c r="C1" s="294"/>
      <c r="D1" s="294"/>
      <c r="E1" s="294"/>
      <c r="F1" s="294"/>
      <c r="G1" s="294"/>
      <c r="H1" s="195"/>
    </row>
    <row r="2" spans="1:8">
      <c r="A2" s="295" t="s">
        <v>698</v>
      </c>
      <c r="B2" s="296"/>
      <c r="C2" s="296"/>
      <c r="D2" s="296"/>
      <c r="E2" s="296"/>
      <c r="F2" s="296"/>
      <c r="G2" s="296"/>
      <c r="H2" s="195"/>
    </row>
    <row r="3" spans="1:8">
      <c r="A3" s="297" t="s">
        <v>699</v>
      </c>
      <c r="B3" s="298"/>
      <c r="C3" s="298"/>
      <c r="D3" s="298"/>
      <c r="E3" s="298"/>
      <c r="F3" s="298"/>
      <c r="G3" s="298"/>
      <c r="H3" s="195"/>
    </row>
    <row r="4" spans="1:8">
      <c r="A4" s="297" t="s">
        <v>2</v>
      </c>
      <c r="B4" s="298"/>
      <c r="C4" s="298"/>
      <c r="D4" s="298"/>
      <c r="E4" s="298"/>
      <c r="F4" s="298"/>
      <c r="G4" s="298"/>
      <c r="H4" s="195"/>
    </row>
    <row r="5" spans="1:8">
      <c r="A5" s="299" t="s">
        <v>700</v>
      </c>
      <c r="B5" s="300"/>
      <c r="C5" s="300"/>
      <c r="D5" s="300"/>
      <c r="E5" s="300"/>
      <c r="F5" s="300"/>
      <c r="G5" s="300"/>
      <c r="H5" s="195"/>
    </row>
    <row r="6" spans="1:8">
      <c r="A6" s="196" t="s">
        <v>63</v>
      </c>
      <c r="B6" s="197">
        <v>2020</v>
      </c>
      <c r="C6" s="198">
        <v>2021</v>
      </c>
      <c r="D6" s="198">
        <v>2023</v>
      </c>
      <c r="E6" s="198">
        <v>2024</v>
      </c>
      <c r="F6" s="198">
        <v>2025</v>
      </c>
      <c r="G6" s="198">
        <v>2026</v>
      </c>
      <c r="H6" s="195"/>
    </row>
    <row r="7" spans="1:8">
      <c r="A7" s="199" t="s">
        <v>701</v>
      </c>
      <c r="B7" s="200">
        <v>0</v>
      </c>
      <c r="C7" s="200">
        <v>0</v>
      </c>
      <c r="D7" s="201">
        <f>D8+D9+D10+D11+D12+D13+D14+D15+D16+D17+D18+D19+D20</f>
        <v>270335155</v>
      </c>
      <c r="E7" s="201">
        <f>E8+E9+E10+E11+E12+E13+E14+E15+E16+E17+E18+E19+E20</f>
        <v>269891251</v>
      </c>
      <c r="F7" s="201">
        <f>F8+F9+F10+F11+F12+F13+F14+F15+F16+F17+F18+F19+F20</f>
        <v>231012330</v>
      </c>
      <c r="G7" s="201">
        <f>G8+G9+G10+G11+G12+G13+G14+G15+G16+G17+G18+G19+G20</f>
        <v>230325073.64000002</v>
      </c>
      <c r="H7" s="195"/>
    </row>
    <row r="8" spans="1:8">
      <c r="A8" s="202" t="s">
        <v>371</v>
      </c>
      <c r="B8" s="203">
        <v>0</v>
      </c>
      <c r="C8" s="203">
        <v>0</v>
      </c>
      <c r="D8" s="204">
        <v>27053007</v>
      </c>
      <c r="E8" s="204">
        <v>28458557</v>
      </c>
      <c r="F8" s="204">
        <v>30714136</v>
      </c>
      <c r="G8" s="204">
        <v>29468919.289999999</v>
      </c>
      <c r="H8" s="195"/>
    </row>
    <row r="9" spans="1:8">
      <c r="A9" s="202" t="s">
        <v>372</v>
      </c>
      <c r="B9" s="203">
        <v>0</v>
      </c>
      <c r="C9" s="203">
        <v>0</v>
      </c>
      <c r="D9" s="205">
        <v>0</v>
      </c>
      <c r="E9" s="205">
        <v>0</v>
      </c>
      <c r="F9" s="205">
        <v>0</v>
      </c>
      <c r="G9" s="205">
        <v>0</v>
      </c>
      <c r="H9" s="195"/>
    </row>
    <row r="10" spans="1:8">
      <c r="A10" s="202" t="s">
        <v>373</v>
      </c>
      <c r="B10" s="203">
        <v>0</v>
      </c>
      <c r="C10" s="203">
        <v>0</v>
      </c>
      <c r="D10" s="204">
        <v>1037064</v>
      </c>
      <c r="E10" s="204">
        <v>627828</v>
      </c>
      <c r="F10" s="204">
        <v>1283373</v>
      </c>
      <c r="G10" s="204">
        <v>738965.69</v>
      </c>
      <c r="H10" s="195"/>
    </row>
    <row r="11" spans="1:8">
      <c r="A11" s="202" t="s">
        <v>374</v>
      </c>
      <c r="B11" s="203">
        <v>0</v>
      </c>
      <c r="C11" s="203">
        <v>0</v>
      </c>
      <c r="D11" s="204">
        <v>21944754</v>
      </c>
      <c r="E11" s="204">
        <v>23834567</v>
      </c>
      <c r="F11" s="204">
        <v>24894599</v>
      </c>
      <c r="G11" s="204">
        <v>23241470.620000001</v>
      </c>
      <c r="H11" s="195"/>
    </row>
    <row r="12" spans="1:8">
      <c r="A12" s="202" t="s">
        <v>375</v>
      </c>
      <c r="B12" s="203">
        <v>0</v>
      </c>
      <c r="C12" s="203">
        <v>0</v>
      </c>
      <c r="D12" s="204">
        <v>7464875</v>
      </c>
      <c r="E12" s="204">
        <v>6399713</v>
      </c>
      <c r="F12" s="204">
        <v>3671319</v>
      </c>
      <c r="G12" s="204">
        <v>3010541.47</v>
      </c>
      <c r="H12" s="195"/>
    </row>
    <row r="13" spans="1:8">
      <c r="A13" s="202" t="s">
        <v>376</v>
      </c>
      <c r="B13" s="203">
        <v>0</v>
      </c>
      <c r="C13" s="203">
        <v>0</v>
      </c>
      <c r="D13" s="204">
        <v>2556365</v>
      </c>
      <c r="E13" s="204">
        <v>2430218</v>
      </c>
      <c r="F13" s="204">
        <v>3093660</v>
      </c>
      <c r="G13" s="204">
        <v>1852246.45</v>
      </c>
      <c r="H13" s="195"/>
    </row>
    <row r="14" spans="1:8">
      <c r="A14" s="206" t="s">
        <v>377</v>
      </c>
      <c r="B14" s="203">
        <v>0</v>
      </c>
      <c r="C14" s="203">
        <v>0</v>
      </c>
      <c r="D14" s="205">
        <v>0</v>
      </c>
      <c r="E14" s="205">
        <v>0</v>
      </c>
      <c r="F14" s="205">
        <v>0</v>
      </c>
      <c r="G14" s="205">
        <v>0</v>
      </c>
      <c r="H14" s="195"/>
    </row>
    <row r="15" spans="1:8">
      <c r="A15" s="202" t="s">
        <v>378</v>
      </c>
      <c r="B15" s="203">
        <v>0</v>
      </c>
      <c r="C15" s="203">
        <v>0</v>
      </c>
      <c r="D15" s="204">
        <v>145866343</v>
      </c>
      <c r="E15" s="204">
        <v>150750366</v>
      </c>
      <c r="F15" s="204">
        <v>156068974</v>
      </c>
      <c r="G15" s="204">
        <v>168872214</v>
      </c>
      <c r="H15" s="195"/>
    </row>
    <row r="16" spans="1:8">
      <c r="A16" s="202" t="s">
        <v>379</v>
      </c>
      <c r="B16" s="203">
        <v>0</v>
      </c>
      <c r="C16" s="203">
        <v>0</v>
      </c>
      <c r="D16" s="204">
        <v>2628348</v>
      </c>
      <c r="E16" s="204">
        <v>2341152</v>
      </c>
      <c r="F16" s="204">
        <v>2841805</v>
      </c>
      <c r="G16" s="204">
        <v>3140716.12</v>
      </c>
      <c r="H16" s="195"/>
    </row>
    <row r="17" spans="1:8">
      <c r="A17" s="202" t="s">
        <v>380</v>
      </c>
      <c r="B17" s="203">
        <v>0</v>
      </c>
      <c r="C17" s="203">
        <v>0</v>
      </c>
      <c r="D17" s="204">
        <v>61784399</v>
      </c>
      <c r="E17" s="204">
        <v>55048850</v>
      </c>
      <c r="F17" s="204">
        <v>8444464</v>
      </c>
      <c r="G17" s="204">
        <v>0</v>
      </c>
      <c r="H17" s="195"/>
    </row>
    <row r="18" spans="1:8">
      <c r="A18" s="202" t="s">
        <v>381</v>
      </c>
      <c r="B18" s="203">
        <v>0</v>
      </c>
      <c r="C18" s="203">
        <v>0</v>
      </c>
      <c r="D18" s="205">
        <v>0</v>
      </c>
      <c r="E18" s="205">
        <v>0</v>
      </c>
      <c r="F18" s="205">
        <v>0</v>
      </c>
      <c r="G18" s="205">
        <v>0</v>
      </c>
      <c r="H18" s="195"/>
    </row>
    <row r="19" spans="1:8">
      <c r="A19" s="207" t="s">
        <v>382</v>
      </c>
      <c r="B19" s="203">
        <v>0</v>
      </c>
      <c r="C19" s="203">
        <v>0</v>
      </c>
      <c r="D19" s="205">
        <v>0</v>
      </c>
      <c r="E19" s="205">
        <v>0</v>
      </c>
      <c r="F19" s="205">
        <v>0</v>
      </c>
      <c r="G19" s="205">
        <v>0</v>
      </c>
      <c r="H19" s="195"/>
    </row>
    <row r="20" spans="1:8">
      <c r="A20" s="202"/>
      <c r="B20" s="203"/>
      <c r="C20" s="203"/>
      <c r="D20" s="203"/>
      <c r="E20" s="203"/>
      <c r="F20" s="203"/>
      <c r="G20" s="203"/>
      <c r="H20" s="195"/>
    </row>
    <row r="21" spans="1:8">
      <c r="A21" s="208" t="s">
        <v>702</v>
      </c>
      <c r="B21" s="200">
        <v>0</v>
      </c>
      <c r="C21" s="200">
        <v>0</v>
      </c>
      <c r="D21" s="201">
        <f>D22+D23+D24+D25+D26+D27+D28+D29+D30</f>
        <v>81963937</v>
      </c>
      <c r="E21" s="201">
        <f>E22+E23+E24+E25+E26+E27+E28+E29+E30</f>
        <v>80993051</v>
      </c>
      <c r="F21" s="201">
        <f>F22+F23+F24+F25+F26+F27+F28+F29+F30</f>
        <v>81435857</v>
      </c>
      <c r="G21" s="201">
        <f>G22+G23+G24+G25+G26+G27+G28+G29+G30</f>
        <v>88617748.209999993</v>
      </c>
      <c r="H21" s="195"/>
    </row>
    <row r="22" spans="1:8">
      <c r="A22" s="202" t="s">
        <v>384</v>
      </c>
      <c r="B22" s="209">
        <v>0</v>
      </c>
      <c r="C22" s="209">
        <v>0</v>
      </c>
      <c r="D22" s="204">
        <v>81963937</v>
      </c>
      <c r="E22" s="204">
        <v>80993051</v>
      </c>
      <c r="F22" s="204">
        <v>81435857</v>
      </c>
      <c r="G22" s="204">
        <v>88617748.209999993</v>
      </c>
      <c r="H22" s="195"/>
    </row>
    <row r="23" spans="1:8">
      <c r="A23" s="202" t="s">
        <v>385</v>
      </c>
      <c r="B23" s="209">
        <v>0</v>
      </c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195"/>
    </row>
    <row r="24" spans="1:8">
      <c r="A24" s="202" t="s">
        <v>386</v>
      </c>
      <c r="B24" s="209">
        <v>0</v>
      </c>
      <c r="C24" s="209">
        <v>0</v>
      </c>
      <c r="D24" s="209">
        <v>0</v>
      </c>
      <c r="E24" s="209">
        <v>0</v>
      </c>
      <c r="F24" s="209">
        <v>0</v>
      </c>
      <c r="G24" s="209">
        <v>0</v>
      </c>
      <c r="H24" s="195"/>
    </row>
    <row r="25" spans="1:8" ht="30">
      <c r="A25" s="206" t="s">
        <v>387</v>
      </c>
      <c r="B25" s="209">
        <v>0</v>
      </c>
      <c r="C25" s="209">
        <v>0</v>
      </c>
      <c r="D25" s="209">
        <v>0</v>
      </c>
      <c r="E25" s="209">
        <v>0</v>
      </c>
      <c r="F25" s="209">
        <v>0</v>
      </c>
      <c r="G25" s="209">
        <v>0</v>
      </c>
      <c r="H25" s="195"/>
    </row>
    <row r="26" spans="1:8">
      <c r="A26" s="206" t="s">
        <v>388</v>
      </c>
      <c r="B26" s="209">
        <v>0</v>
      </c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195"/>
    </row>
    <row r="27" spans="1:8">
      <c r="A27" s="210"/>
      <c r="B27" s="209"/>
      <c r="C27" s="209"/>
      <c r="D27" s="209"/>
      <c r="E27" s="209"/>
      <c r="F27" s="209"/>
      <c r="G27" s="209"/>
      <c r="H27" s="195"/>
    </row>
    <row r="28" spans="1:8">
      <c r="A28" s="208" t="s">
        <v>703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195"/>
    </row>
    <row r="29" spans="1:8">
      <c r="A29" s="202" t="s">
        <v>704</v>
      </c>
      <c r="B29" s="209">
        <v>0</v>
      </c>
      <c r="C29" s="209">
        <v>0</v>
      </c>
      <c r="D29" s="209">
        <v>0</v>
      </c>
      <c r="E29" s="209">
        <v>0</v>
      </c>
      <c r="F29" s="209">
        <v>0</v>
      </c>
      <c r="G29" s="209">
        <v>0</v>
      </c>
      <c r="H29" s="195"/>
    </row>
    <row r="30" spans="1:8">
      <c r="A30" s="205"/>
      <c r="B30" s="209"/>
      <c r="C30" s="209"/>
      <c r="D30" s="209"/>
      <c r="E30" s="209"/>
      <c r="F30" s="209"/>
      <c r="G30" s="209"/>
      <c r="H30" s="195"/>
    </row>
    <row r="31" spans="1:8">
      <c r="A31" s="208" t="s">
        <v>705</v>
      </c>
      <c r="B31" s="200">
        <v>0</v>
      </c>
      <c r="C31" s="200">
        <v>0</v>
      </c>
      <c r="D31" s="201">
        <v>352299092</v>
      </c>
      <c r="E31" s="201">
        <v>350884302</v>
      </c>
      <c r="F31" s="201">
        <v>312448187</v>
      </c>
      <c r="G31" s="201">
        <f>G7+G21</f>
        <v>318942821.85000002</v>
      </c>
      <c r="H31" s="195"/>
    </row>
    <row r="32" spans="1:8">
      <c r="A32" s="205"/>
      <c r="B32" s="211"/>
      <c r="C32" s="211"/>
      <c r="D32" s="211"/>
      <c r="E32" s="211"/>
      <c r="F32" s="211"/>
      <c r="G32" s="211"/>
      <c r="H32" s="195"/>
    </row>
    <row r="33" spans="1:8">
      <c r="A33" s="212" t="s">
        <v>166</v>
      </c>
      <c r="B33" s="213"/>
      <c r="C33" s="213"/>
      <c r="D33" s="213"/>
      <c r="E33" s="213"/>
      <c r="F33" s="213"/>
      <c r="G33" s="213"/>
      <c r="H33" s="195"/>
    </row>
    <row r="34" spans="1:8" ht="30">
      <c r="A34" s="214" t="s">
        <v>368</v>
      </c>
      <c r="B34" s="213">
        <v>0</v>
      </c>
      <c r="C34" s="213">
        <v>0</v>
      </c>
      <c r="D34" s="213">
        <v>0</v>
      </c>
      <c r="E34" s="213">
        <v>0</v>
      </c>
      <c r="F34" s="213">
        <v>0</v>
      </c>
      <c r="G34" s="213">
        <v>0</v>
      </c>
      <c r="H34" s="195"/>
    </row>
    <row r="35" spans="1:8" ht="30">
      <c r="A35" s="214" t="s">
        <v>168</v>
      </c>
      <c r="B35" s="213">
        <v>0</v>
      </c>
      <c r="C35" s="213">
        <v>0</v>
      </c>
      <c r="D35" s="213">
        <v>0</v>
      </c>
      <c r="E35" s="213">
        <v>0</v>
      </c>
      <c r="F35" s="213">
        <v>0</v>
      </c>
      <c r="G35" s="213">
        <v>0</v>
      </c>
      <c r="H35" s="195"/>
    </row>
    <row r="36" spans="1:8">
      <c r="A36" s="212" t="s">
        <v>369</v>
      </c>
      <c r="B36" s="212">
        <v>0</v>
      </c>
      <c r="C36" s="212">
        <v>0</v>
      </c>
      <c r="D36" s="212">
        <v>0</v>
      </c>
      <c r="E36" s="212">
        <v>0</v>
      </c>
      <c r="F36" s="212">
        <v>0</v>
      </c>
      <c r="G36" s="212">
        <v>0</v>
      </c>
      <c r="H36" s="195"/>
    </row>
    <row r="37" spans="1:8">
      <c r="A37" s="215"/>
      <c r="B37" s="215"/>
      <c r="C37" s="215"/>
      <c r="D37" s="215"/>
      <c r="E37" s="215"/>
      <c r="F37" s="215"/>
      <c r="G37" s="215"/>
      <c r="H37" s="195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workbookViewId="0">
      <selection activeCell="D27" sqref="D27"/>
    </sheetView>
  </sheetViews>
  <sheetFormatPr baseColWidth="10" defaultRowHeight="15"/>
  <cols>
    <col min="1" max="1" width="56.42578125" customWidth="1"/>
  </cols>
  <sheetData>
    <row r="1" spans="1:9" ht="15" customHeight="1">
      <c r="A1" s="293" t="s">
        <v>706</v>
      </c>
      <c r="B1" s="294"/>
      <c r="C1" s="294"/>
      <c r="D1" s="294"/>
      <c r="E1" s="294"/>
      <c r="F1" s="294"/>
      <c r="G1" s="294"/>
      <c r="H1" s="195"/>
      <c r="I1" s="195"/>
    </row>
    <row r="2" spans="1:9">
      <c r="A2" s="295" t="s">
        <v>698</v>
      </c>
      <c r="B2" s="296"/>
      <c r="C2" s="296"/>
      <c r="D2" s="296"/>
      <c r="E2" s="296"/>
      <c r="F2" s="296"/>
      <c r="G2" s="296"/>
      <c r="H2" s="195"/>
      <c r="I2" s="195"/>
    </row>
    <row r="3" spans="1:9">
      <c r="A3" s="297" t="s">
        <v>707</v>
      </c>
      <c r="B3" s="298"/>
      <c r="C3" s="298"/>
      <c r="D3" s="298"/>
      <c r="E3" s="298"/>
      <c r="F3" s="298"/>
      <c r="G3" s="298"/>
      <c r="H3" s="195"/>
      <c r="I3" s="195"/>
    </row>
    <row r="4" spans="1:9">
      <c r="A4" s="297" t="s">
        <v>2</v>
      </c>
      <c r="B4" s="298"/>
      <c r="C4" s="298"/>
      <c r="D4" s="298"/>
      <c r="E4" s="298"/>
      <c r="F4" s="298"/>
      <c r="G4" s="298"/>
      <c r="H4" s="195"/>
      <c r="I4" s="195"/>
    </row>
    <row r="5" spans="1:9">
      <c r="A5" s="299" t="s">
        <v>700</v>
      </c>
      <c r="B5" s="300"/>
      <c r="C5" s="300"/>
      <c r="D5" s="300"/>
      <c r="E5" s="300"/>
      <c r="F5" s="300"/>
      <c r="G5" s="300"/>
      <c r="H5" s="195"/>
      <c r="I5" s="195"/>
    </row>
    <row r="6" spans="1:9">
      <c r="A6" s="196" t="s">
        <v>63</v>
      </c>
      <c r="B6" s="197">
        <v>2020</v>
      </c>
      <c r="C6" s="198">
        <v>2021</v>
      </c>
      <c r="D6" s="198">
        <v>2023</v>
      </c>
      <c r="E6" s="198">
        <v>2024</v>
      </c>
      <c r="F6" s="198">
        <v>2025</v>
      </c>
      <c r="G6" s="198">
        <v>2026</v>
      </c>
      <c r="H6" s="195"/>
      <c r="I6" s="195"/>
    </row>
    <row r="7" spans="1:9">
      <c r="A7" s="199" t="s">
        <v>395</v>
      </c>
      <c r="B7" s="200">
        <v>0</v>
      </c>
      <c r="C7" s="200">
        <v>0</v>
      </c>
      <c r="D7" s="201">
        <f>D8+D9+D10+D11+D12+D13+D14+D15+D16</f>
        <v>139691784</v>
      </c>
      <c r="E7" s="201">
        <f>E8+E9+E10+E11+E12+E13+E14+E15+E16</f>
        <v>291047484</v>
      </c>
      <c r="F7" s="201">
        <f>F8+F9+F10+F11+F12+F13+F14+F15+F16</f>
        <v>173680416</v>
      </c>
      <c r="G7" s="201">
        <f>G8+G9+G10+G11+G12+G13+G14+G15+G16</f>
        <v>222016973.66999999</v>
      </c>
      <c r="H7" s="195"/>
      <c r="I7" s="195"/>
    </row>
    <row r="8" spans="1:9">
      <c r="A8" s="202" t="s">
        <v>396</v>
      </c>
      <c r="B8" s="203">
        <v>0</v>
      </c>
      <c r="C8" s="203">
        <v>0</v>
      </c>
      <c r="D8" s="204">
        <v>42594168</v>
      </c>
      <c r="E8" s="204">
        <v>83983647</v>
      </c>
      <c r="F8" s="204">
        <v>79196389</v>
      </c>
      <c r="G8" s="204">
        <v>88453001</v>
      </c>
      <c r="H8" s="195"/>
      <c r="I8" s="195"/>
    </row>
    <row r="9" spans="1:9">
      <c r="A9" s="202" t="s">
        <v>397</v>
      </c>
      <c r="B9" s="203">
        <v>0</v>
      </c>
      <c r="C9" s="203">
        <v>0</v>
      </c>
      <c r="D9" s="204">
        <v>12791863</v>
      </c>
      <c r="E9" s="204">
        <v>19494314</v>
      </c>
      <c r="F9" s="204">
        <v>15269540</v>
      </c>
      <c r="G9" s="204">
        <v>19905430.059999999</v>
      </c>
      <c r="H9" s="195"/>
      <c r="I9" s="195"/>
    </row>
    <row r="10" spans="1:9">
      <c r="A10" s="202" t="s">
        <v>398</v>
      </c>
      <c r="B10" s="203">
        <v>0</v>
      </c>
      <c r="C10" s="203">
        <v>0</v>
      </c>
      <c r="D10" s="204">
        <v>33001932</v>
      </c>
      <c r="E10" s="204">
        <v>52535096</v>
      </c>
      <c r="F10" s="204">
        <v>39013772</v>
      </c>
      <c r="G10" s="204">
        <v>56072335.509999998</v>
      </c>
      <c r="H10" s="195"/>
      <c r="I10" s="195"/>
    </row>
    <row r="11" spans="1:9">
      <c r="A11" s="202" t="s">
        <v>399</v>
      </c>
      <c r="B11" s="203">
        <v>0</v>
      </c>
      <c r="C11" s="203">
        <v>0</v>
      </c>
      <c r="D11" s="204">
        <v>35179044</v>
      </c>
      <c r="E11" s="204">
        <v>56680210</v>
      </c>
      <c r="F11" s="204">
        <v>33534385</v>
      </c>
      <c r="G11" s="204">
        <v>40820109.369999997</v>
      </c>
      <c r="H11" s="195"/>
      <c r="I11" s="195"/>
    </row>
    <row r="12" spans="1:9">
      <c r="A12" s="202" t="s">
        <v>400</v>
      </c>
      <c r="B12" s="203">
        <v>0</v>
      </c>
      <c r="C12" s="203">
        <v>0</v>
      </c>
      <c r="D12" s="204">
        <v>529891</v>
      </c>
      <c r="E12" s="204">
        <v>3650444</v>
      </c>
      <c r="F12" s="204">
        <v>740961</v>
      </c>
      <c r="G12" s="204">
        <v>3225737.76</v>
      </c>
      <c r="H12" s="195"/>
      <c r="I12" s="195"/>
    </row>
    <row r="13" spans="1:9">
      <c r="A13" s="202" t="s">
        <v>401</v>
      </c>
      <c r="B13" s="203">
        <v>0</v>
      </c>
      <c r="C13" s="203">
        <v>0</v>
      </c>
      <c r="D13" s="204">
        <v>15594886</v>
      </c>
      <c r="E13" s="204">
        <v>70743529</v>
      </c>
      <c r="F13" s="204">
        <v>5925369</v>
      </c>
      <c r="G13" s="204">
        <v>13540359.970000001</v>
      </c>
      <c r="H13" s="195"/>
      <c r="I13" s="195"/>
    </row>
    <row r="14" spans="1:9">
      <c r="A14" s="206" t="s">
        <v>402</v>
      </c>
      <c r="B14" s="203">
        <v>0</v>
      </c>
      <c r="C14" s="203">
        <v>0</v>
      </c>
      <c r="D14" s="205">
        <v>0</v>
      </c>
      <c r="E14" s="205">
        <v>0</v>
      </c>
      <c r="F14" s="205">
        <v>0</v>
      </c>
      <c r="G14" s="205">
        <v>0</v>
      </c>
      <c r="H14" s="195"/>
      <c r="I14" s="195"/>
    </row>
    <row r="15" spans="1:9">
      <c r="A15" s="202" t="s">
        <v>403</v>
      </c>
      <c r="B15" s="203">
        <v>0</v>
      </c>
      <c r="C15" s="203">
        <v>0</v>
      </c>
      <c r="D15" s="205">
        <v>0</v>
      </c>
      <c r="E15" s="204">
        <v>3960244</v>
      </c>
      <c r="F15" s="205">
        <v>0</v>
      </c>
      <c r="G15" s="205">
        <v>0</v>
      </c>
      <c r="H15" s="195"/>
      <c r="I15" s="195"/>
    </row>
    <row r="16" spans="1:9">
      <c r="A16" s="202" t="s">
        <v>404</v>
      </c>
      <c r="B16" s="203">
        <v>0</v>
      </c>
      <c r="C16" s="203">
        <v>0</v>
      </c>
      <c r="D16" s="205">
        <v>0</v>
      </c>
      <c r="E16" s="205">
        <v>0</v>
      </c>
      <c r="F16" s="205">
        <v>0</v>
      </c>
      <c r="G16" s="205">
        <v>0</v>
      </c>
      <c r="H16" s="195"/>
      <c r="I16" s="195"/>
    </row>
    <row r="17" spans="1:9">
      <c r="A17" s="202"/>
      <c r="B17" s="203"/>
      <c r="C17" s="203"/>
      <c r="D17" s="203"/>
      <c r="E17" s="203"/>
      <c r="F17" s="203"/>
      <c r="G17" s="203"/>
      <c r="H17" s="195"/>
      <c r="I17" s="195"/>
    </row>
    <row r="18" spans="1:9">
      <c r="A18" s="208" t="s">
        <v>405</v>
      </c>
      <c r="B18" s="200">
        <v>0</v>
      </c>
      <c r="C18" s="200">
        <v>0</v>
      </c>
      <c r="D18" s="201">
        <f>SUM(D19:D28)</f>
        <v>52700047</v>
      </c>
      <c r="E18" s="201">
        <f>SUM(E19:E28)</f>
        <v>156742322</v>
      </c>
      <c r="F18" s="201">
        <f>SUM(F19:F28)</f>
        <v>65391807</v>
      </c>
      <c r="G18" s="201">
        <f>SUM(G19:G28)</f>
        <v>87285464.039999992</v>
      </c>
      <c r="H18" s="195"/>
      <c r="I18" s="195"/>
    </row>
    <row r="19" spans="1:9">
      <c r="A19" s="202" t="s">
        <v>396</v>
      </c>
      <c r="B19" s="209">
        <v>0</v>
      </c>
      <c r="C19" s="209">
        <v>0</v>
      </c>
      <c r="D19" s="204">
        <v>22343912</v>
      </c>
      <c r="E19" s="204">
        <v>40910474</v>
      </c>
      <c r="F19" s="204">
        <v>42512158</v>
      </c>
      <c r="G19" s="204">
        <v>46877288.609999999</v>
      </c>
      <c r="H19" s="195"/>
      <c r="I19" s="195"/>
    </row>
    <row r="20" spans="1:9">
      <c r="A20" s="202" t="s">
        <v>397</v>
      </c>
      <c r="B20" s="209">
        <v>0</v>
      </c>
      <c r="C20" s="209">
        <v>0</v>
      </c>
      <c r="D20" s="204">
        <v>3045750</v>
      </c>
      <c r="E20" s="204">
        <v>4408243</v>
      </c>
      <c r="F20" s="204">
        <v>3688175</v>
      </c>
      <c r="G20" s="204">
        <v>2120000</v>
      </c>
      <c r="H20" s="195"/>
      <c r="I20" s="195"/>
    </row>
    <row r="21" spans="1:9">
      <c r="A21" s="202" t="s">
        <v>398</v>
      </c>
      <c r="B21" s="209">
        <v>0</v>
      </c>
      <c r="C21" s="209">
        <v>0</v>
      </c>
      <c r="D21" s="204">
        <v>2178788</v>
      </c>
      <c r="E21" s="204">
        <v>1309391</v>
      </c>
      <c r="F21" s="204">
        <v>2399180</v>
      </c>
      <c r="G21" s="204">
        <v>300442.73</v>
      </c>
      <c r="H21" s="195"/>
      <c r="I21" s="195"/>
    </row>
    <row r="22" spans="1:9">
      <c r="A22" s="202" t="s">
        <v>399</v>
      </c>
      <c r="B22" s="209">
        <v>0</v>
      </c>
      <c r="C22" s="209">
        <v>0</v>
      </c>
      <c r="D22" s="204">
        <v>8750189</v>
      </c>
      <c r="E22" s="204">
        <v>6006578</v>
      </c>
      <c r="F22" s="204">
        <v>716340</v>
      </c>
      <c r="G22" s="204">
        <v>1122457.79</v>
      </c>
      <c r="H22" s="195"/>
      <c r="I22" s="195"/>
    </row>
    <row r="23" spans="1:9">
      <c r="A23" s="206" t="s">
        <v>400</v>
      </c>
      <c r="B23" s="209">
        <v>0</v>
      </c>
      <c r="C23" s="209">
        <v>0</v>
      </c>
      <c r="D23" s="204">
        <v>71490</v>
      </c>
      <c r="E23" s="204">
        <v>913373</v>
      </c>
      <c r="F23" s="205">
        <v>0</v>
      </c>
      <c r="G23" s="205">
        <v>0</v>
      </c>
      <c r="H23" s="195"/>
      <c r="I23" s="195"/>
    </row>
    <row r="24" spans="1:9">
      <c r="A24" s="206" t="s">
        <v>401</v>
      </c>
      <c r="B24" s="209">
        <v>0</v>
      </c>
      <c r="C24" s="209">
        <v>0</v>
      </c>
      <c r="D24" s="204">
        <v>16309918</v>
      </c>
      <c r="E24" s="204">
        <v>102966033</v>
      </c>
      <c r="F24" s="204">
        <v>15961954</v>
      </c>
      <c r="G24" s="204">
        <v>36865274.909999996</v>
      </c>
      <c r="H24" s="195"/>
      <c r="I24" s="195"/>
    </row>
    <row r="25" spans="1:9">
      <c r="A25" s="206" t="s">
        <v>402</v>
      </c>
      <c r="B25" s="209">
        <v>0</v>
      </c>
      <c r="C25" s="209">
        <v>0</v>
      </c>
      <c r="D25" s="205">
        <v>0</v>
      </c>
      <c r="E25" s="205">
        <v>0</v>
      </c>
      <c r="F25" s="205">
        <v>0</v>
      </c>
      <c r="G25" s="205">
        <v>0</v>
      </c>
      <c r="H25" s="195"/>
      <c r="I25" s="195"/>
    </row>
    <row r="26" spans="1:9">
      <c r="A26" s="206" t="s">
        <v>406</v>
      </c>
      <c r="B26" s="209">
        <v>0</v>
      </c>
      <c r="C26" s="209">
        <v>0</v>
      </c>
      <c r="D26" s="205">
        <v>0</v>
      </c>
      <c r="E26" s="204">
        <v>228230</v>
      </c>
      <c r="F26" s="204">
        <v>114000</v>
      </c>
      <c r="G26" s="204">
        <v>0</v>
      </c>
      <c r="H26" s="195"/>
      <c r="I26" s="195"/>
    </row>
    <row r="27" spans="1:9">
      <c r="A27" s="206" t="s">
        <v>404</v>
      </c>
      <c r="B27" s="209">
        <v>0</v>
      </c>
      <c r="C27" s="209">
        <v>0</v>
      </c>
      <c r="D27" s="205">
        <v>0</v>
      </c>
      <c r="E27" s="205">
        <v>0</v>
      </c>
      <c r="F27" s="205">
        <v>0</v>
      </c>
      <c r="G27" s="205">
        <v>0</v>
      </c>
      <c r="H27" s="195"/>
      <c r="I27" s="195"/>
    </row>
    <row r="28" spans="1:9">
      <c r="A28" s="205"/>
      <c r="B28" s="209"/>
      <c r="C28" s="209"/>
      <c r="D28" s="216"/>
      <c r="E28" s="216"/>
      <c r="F28" s="216"/>
      <c r="G28" s="216"/>
      <c r="H28" s="195"/>
      <c r="I28" s="195"/>
    </row>
    <row r="29" spans="1:9">
      <c r="A29" s="208" t="s">
        <v>708</v>
      </c>
      <c r="B29" s="200">
        <v>0</v>
      </c>
      <c r="C29" s="200">
        <v>0</v>
      </c>
      <c r="D29" s="201">
        <f>D18+D7</f>
        <v>192391831</v>
      </c>
      <c r="E29" s="201">
        <f>E18+E7</f>
        <v>447789806</v>
      </c>
      <c r="F29" s="201">
        <f>F18+F7</f>
        <v>239072223</v>
      </c>
      <c r="G29" s="201">
        <f>G18+G7</f>
        <v>309302437.70999998</v>
      </c>
      <c r="H29" s="195"/>
      <c r="I29" s="195"/>
    </row>
    <row r="30" spans="1:9">
      <c r="A30" s="217"/>
      <c r="B30" s="217"/>
      <c r="C30" s="217"/>
      <c r="D30" s="217"/>
      <c r="E30" s="217"/>
      <c r="F30" s="217"/>
      <c r="G30" s="217"/>
      <c r="H30" s="195"/>
      <c r="I30" s="195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zoomScale="60" zoomScaleNormal="60" workbookViewId="0">
      <selection activeCell="G21" sqref="G21"/>
    </sheetView>
  </sheetViews>
  <sheetFormatPr baseColWidth="10" defaultColWidth="11.42578125" defaultRowHeight="15"/>
  <cols>
    <col min="1" max="1" width="125" customWidth="1"/>
    <col min="2" max="3" width="17.7109375" customWidth="1"/>
    <col min="4" max="4" width="19.42578125" bestFit="1" customWidth="1"/>
    <col min="5" max="5" width="18.42578125" bestFit="1" customWidth="1"/>
    <col min="6" max="6" width="19.42578125" bestFit="1" customWidth="1"/>
    <col min="7" max="7" width="22.7109375" bestFit="1" customWidth="1"/>
  </cols>
  <sheetData>
    <row r="1" spans="1:7" ht="29.65" customHeight="1">
      <c r="A1" s="12" t="s">
        <v>370</v>
      </c>
    </row>
    <row r="2" spans="1:7">
      <c r="A2" s="259" t="s">
        <v>695</v>
      </c>
      <c r="B2" s="260"/>
      <c r="C2" s="260"/>
      <c r="D2" s="260"/>
      <c r="E2" s="260"/>
      <c r="F2" s="260"/>
      <c r="G2" s="261"/>
    </row>
    <row r="3" spans="1:7">
      <c r="A3" s="262" t="s">
        <v>367</v>
      </c>
      <c r="B3" s="263"/>
      <c r="C3" s="263"/>
      <c r="D3" s="263"/>
      <c r="E3" s="263"/>
      <c r="F3" s="263"/>
      <c r="G3" s="264"/>
    </row>
    <row r="4" spans="1:7">
      <c r="A4" s="265" t="s">
        <v>2</v>
      </c>
      <c r="B4" s="266"/>
      <c r="C4" s="266"/>
      <c r="D4" s="266"/>
      <c r="E4" s="266"/>
      <c r="F4" s="266"/>
      <c r="G4" s="267"/>
    </row>
    <row r="5" spans="1:7">
      <c r="A5" s="180" t="s">
        <v>63</v>
      </c>
      <c r="B5" s="179">
        <v>2021</v>
      </c>
      <c r="C5" s="179">
        <v>2022</v>
      </c>
      <c r="D5" s="179">
        <v>2023</v>
      </c>
      <c r="E5" s="179">
        <v>2024</v>
      </c>
      <c r="F5" s="179">
        <v>2025</v>
      </c>
      <c r="G5" s="169">
        <v>2026</v>
      </c>
    </row>
    <row r="6" spans="1:7">
      <c r="A6" s="170" t="s">
        <v>696</v>
      </c>
      <c r="B6" s="172">
        <v>0</v>
      </c>
      <c r="C6" s="172">
        <v>0</v>
      </c>
      <c r="D6" s="172">
        <v>270335155.75999999</v>
      </c>
      <c r="E6" s="172">
        <v>269891251.31</v>
      </c>
      <c r="F6" s="172">
        <v>246319332.59</v>
      </c>
      <c r="G6" s="172">
        <v>228882218.02000001</v>
      </c>
    </row>
    <row r="7" spans="1:7">
      <c r="A7" s="173" t="s">
        <v>371</v>
      </c>
      <c r="B7" s="174">
        <v>0</v>
      </c>
      <c r="C7" s="174">
        <v>0</v>
      </c>
      <c r="D7" s="174">
        <v>27053007.23</v>
      </c>
      <c r="E7" s="174">
        <v>28458556.890000001</v>
      </c>
      <c r="F7" s="174">
        <v>29825349.309999999</v>
      </c>
      <c r="G7" s="174">
        <v>32892640.629999999</v>
      </c>
    </row>
    <row r="8" spans="1:7">
      <c r="A8" s="173" t="s">
        <v>372</v>
      </c>
      <c r="B8" s="174">
        <v>0</v>
      </c>
      <c r="C8" s="174">
        <v>0</v>
      </c>
      <c r="D8" s="174">
        <v>0</v>
      </c>
      <c r="E8" s="174">
        <v>0</v>
      </c>
      <c r="F8" s="174">
        <v>0</v>
      </c>
      <c r="G8" s="174">
        <v>0</v>
      </c>
    </row>
    <row r="9" spans="1:7">
      <c r="A9" s="173" t="s">
        <v>373</v>
      </c>
      <c r="B9" s="174">
        <v>0</v>
      </c>
      <c r="C9" s="174">
        <v>0</v>
      </c>
      <c r="D9" s="174">
        <v>1037063.94</v>
      </c>
      <c r="E9" s="174">
        <v>627827.93000000005</v>
      </c>
      <c r="F9" s="174">
        <v>1554909.73</v>
      </c>
      <c r="G9" s="174">
        <v>1002425.1</v>
      </c>
    </row>
    <row r="10" spans="1:7">
      <c r="A10" s="173" t="s">
        <v>374</v>
      </c>
      <c r="B10" s="174">
        <v>0</v>
      </c>
      <c r="C10" s="174">
        <v>0</v>
      </c>
      <c r="D10" s="174">
        <v>21944754.449999999</v>
      </c>
      <c r="E10" s="174">
        <v>23834567.199999999</v>
      </c>
      <c r="F10" s="174">
        <v>25764575.68</v>
      </c>
      <c r="G10" s="174">
        <v>22832741.489999998</v>
      </c>
    </row>
    <row r="11" spans="1:7">
      <c r="A11" s="173" t="s">
        <v>375</v>
      </c>
      <c r="B11" s="174">
        <v>0</v>
      </c>
      <c r="C11" s="174">
        <v>0</v>
      </c>
      <c r="D11" s="174">
        <v>7464875.0300000003</v>
      </c>
      <c r="E11" s="174">
        <v>6399712.6200000001</v>
      </c>
      <c r="F11" s="174">
        <v>4137126.28</v>
      </c>
      <c r="G11" s="174">
        <v>3325162.47</v>
      </c>
    </row>
    <row r="12" spans="1:7">
      <c r="A12" s="173" t="s">
        <v>376</v>
      </c>
      <c r="B12" s="174">
        <v>0</v>
      </c>
      <c r="C12" s="174">
        <v>0</v>
      </c>
      <c r="D12" s="174">
        <v>2556364.5</v>
      </c>
      <c r="E12" s="174">
        <v>2430218.06</v>
      </c>
      <c r="F12" s="174">
        <v>3871215.42</v>
      </c>
      <c r="G12" s="174">
        <v>2134301.44</v>
      </c>
    </row>
    <row r="13" spans="1:7">
      <c r="A13" s="173" t="s">
        <v>377</v>
      </c>
      <c r="B13" s="174">
        <v>0</v>
      </c>
      <c r="C13" s="174">
        <v>0</v>
      </c>
      <c r="D13" s="174">
        <v>0</v>
      </c>
      <c r="E13" s="174">
        <v>0</v>
      </c>
      <c r="F13" s="174">
        <v>0</v>
      </c>
      <c r="G13" s="174">
        <v>0</v>
      </c>
    </row>
    <row r="14" spans="1:7">
      <c r="A14" s="173" t="s">
        <v>378</v>
      </c>
      <c r="B14" s="174">
        <v>0</v>
      </c>
      <c r="C14" s="174">
        <v>0</v>
      </c>
      <c r="D14" s="174">
        <v>145866343.37</v>
      </c>
      <c r="E14" s="174">
        <v>150750366.34</v>
      </c>
      <c r="F14" s="174">
        <v>157046842.43000001</v>
      </c>
      <c r="G14" s="174">
        <v>162322831.46000001</v>
      </c>
    </row>
    <row r="15" spans="1:7">
      <c r="A15" s="173" t="s">
        <v>379</v>
      </c>
      <c r="B15" s="174">
        <v>0</v>
      </c>
      <c r="C15" s="174">
        <v>0</v>
      </c>
      <c r="D15" s="174">
        <v>2628348.09</v>
      </c>
      <c r="E15" s="174">
        <v>2341152.25</v>
      </c>
      <c r="F15" s="174">
        <v>2114649.64</v>
      </c>
      <c r="G15" s="174">
        <v>2594176.75</v>
      </c>
    </row>
    <row r="16" spans="1:7">
      <c r="A16" s="173" t="s">
        <v>380</v>
      </c>
      <c r="B16" s="174">
        <v>0</v>
      </c>
      <c r="C16" s="174">
        <v>0</v>
      </c>
      <c r="D16" s="174">
        <v>61784399.149999999</v>
      </c>
      <c r="E16" s="174">
        <v>55048850.020000003</v>
      </c>
      <c r="F16" s="174">
        <v>22004664.100000001</v>
      </c>
      <c r="G16" s="174">
        <v>1777938.68</v>
      </c>
    </row>
    <row r="17" spans="1:7">
      <c r="A17" s="173" t="s">
        <v>381</v>
      </c>
      <c r="B17" s="174">
        <v>0</v>
      </c>
      <c r="C17" s="174">
        <v>0</v>
      </c>
      <c r="D17" s="174">
        <v>0</v>
      </c>
      <c r="E17" s="174">
        <v>0</v>
      </c>
      <c r="F17" s="174">
        <v>0</v>
      </c>
      <c r="G17" s="174">
        <v>0</v>
      </c>
    </row>
    <row r="18" spans="1:7">
      <c r="A18" s="173" t="s">
        <v>382</v>
      </c>
      <c r="B18" s="181">
        <v>0</v>
      </c>
      <c r="C18" s="181">
        <v>0</v>
      </c>
      <c r="D18" s="181">
        <v>0</v>
      </c>
      <c r="E18" s="181">
        <v>0</v>
      </c>
      <c r="F18" s="181">
        <v>0</v>
      </c>
      <c r="G18" s="181">
        <v>0</v>
      </c>
    </row>
    <row r="19" spans="1:7">
      <c r="A19" s="175"/>
      <c r="B19" s="176"/>
      <c r="C19" s="176"/>
      <c r="D19" s="176"/>
      <c r="E19" s="176"/>
      <c r="F19" s="176"/>
      <c r="G19" s="176"/>
    </row>
    <row r="20" spans="1:7">
      <c r="A20" s="171" t="s">
        <v>383</v>
      </c>
      <c r="B20" s="182">
        <v>0</v>
      </c>
      <c r="C20" s="182">
        <v>0</v>
      </c>
      <c r="D20" s="182">
        <v>81963936.640000001</v>
      </c>
      <c r="E20" s="182">
        <v>80993050.939999998</v>
      </c>
      <c r="F20" s="182">
        <v>83311966.670000002</v>
      </c>
      <c r="G20" s="182">
        <v>86245210.829999998</v>
      </c>
    </row>
    <row r="21" spans="1:7">
      <c r="A21" s="173" t="s">
        <v>384</v>
      </c>
      <c r="B21" s="181">
        <v>0</v>
      </c>
      <c r="C21" s="181">
        <v>0</v>
      </c>
      <c r="D21" s="181">
        <v>81963936.640000001</v>
      </c>
      <c r="E21" s="181">
        <v>80993050.939999998</v>
      </c>
      <c r="F21" s="181">
        <v>83311966.670000002</v>
      </c>
      <c r="G21" s="181">
        <v>86245210.829999998</v>
      </c>
    </row>
    <row r="22" spans="1:7">
      <c r="A22" s="173" t="s">
        <v>385</v>
      </c>
      <c r="B22" s="181">
        <v>0</v>
      </c>
      <c r="C22" s="181">
        <v>0</v>
      </c>
      <c r="D22" s="181">
        <v>0</v>
      </c>
      <c r="E22" s="181">
        <v>0</v>
      </c>
      <c r="F22" s="181">
        <v>0</v>
      </c>
      <c r="G22" s="181">
        <v>0</v>
      </c>
    </row>
    <row r="23" spans="1:7">
      <c r="A23" s="173" t="s">
        <v>386</v>
      </c>
      <c r="B23" s="181">
        <v>0</v>
      </c>
      <c r="C23" s="181">
        <v>0</v>
      </c>
      <c r="D23" s="181">
        <v>0</v>
      </c>
      <c r="E23" s="181">
        <v>0</v>
      </c>
      <c r="F23" s="181">
        <v>0</v>
      </c>
      <c r="G23" s="181">
        <v>0</v>
      </c>
    </row>
    <row r="24" spans="1:7">
      <c r="A24" s="173" t="s">
        <v>387</v>
      </c>
      <c r="B24" s="181">
        <v>0</v>
      </c>
      <c r="C24" s="181">
        <v>0</v>
      </c>
      <c r="D24" s="181">
        <v>0</v>
      </c>
      <c r="E24" s="181">
        <v>0</v>
      </c>
      <c r="F24" s="181">
        <v>0</v>
      </c>
      <c r="G24" s="181">
        <v>0</v>
      </c>
    </row>
    <row r="25" spans="1:7">
      <c r="A25" s="173" t="s">
        <v>388</v>
      </c>
      <c r="B25" s="181">
        <v>0</v>
      </c>
      <c r="C25" s="181">
        <v>0</v>
      </c>
      <c r="D25" s="181">
        <v>0</v>
      </c>
      <c r="E25" s="181">
        <v>0</v>
      </c>
      <c r="F25" s="181">
        <v>0</v>
      </c>
      <c r="G25" s="181">
        <v>0</v>
      </c>
    </row>
    <row r="26" spans="1:7">
      <c r="A26" s="175"/>
      <c r="B26" s="176"/>
      <c r="C26" s="176"/>
      <c r="D26" s="176"/>
      <c r="E26" s="176"/>
      <c r="F26" s="176"/>
      <c r="G26" s="176"/>
    </row>
    <row r="27" spans="1:7">
      <c r="A27" s="171" t="s">
        <v>389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</row>
    <row r="28" spans="1:7">
      <c r="A28" s="173" t="s">
        <v>164</v>
      </c>
      <c r="B28" s="181">
        <v>0</v>
      </c>
      <c r="C28" s="181">
        <v>0</v>
      </c>
      <c r="D28" s="181">
        <v>0</v>
      </c>
      <c r="E28" s="181">
        <v>0</v>
      </c>
      <c r="F28" s="181">
        <v>0</v>
      </c>
      <c r="G28" s="181">
        <v>0</v>
      </c>
    </row>
    <row r="29" spans="1:7">
      <c r="A29" s="175"/>
      <c r="B29" s="176"/>
      <c r="C29" s="176"/>
      <c r="D29" s="176"/>
      <c r="E29" s="176"/>
      <c r="F29" s="176"/>
      <c r="G29" s="176"/>
    </row>
    <row r="30" spans="1:7">
      <c r="A30" s="171" t="s">
        <v>390</v>
      </c>
      <c r="B30" s="182">
        <v>0</v>
      </c>
      <c r="C30" s="182">
        <v>0</v>
      </c>
      <c r="D30" s="182">
        <v>352299092.39999998</v>
      </c>
      <c r="E30" s="182">
        <v>350884302.25</v>
      </c>
      <c r="F30" s="182">
        <v>329631299.25999999</v>
      </c>
      <c r="G30" s="182">
        <v>315127428.85000002</v>
      </c>
    </row>
    <row r="31" spans="1:7">
      <c r="A31" s="175"/>
      <c r="B31" s="176"/>
      <c r="C31" s="176"/>
      <c r="D31" s="176"/>
      <c r="E31" s="176"/>
      <c r="F31" s="176"/>
      <c r="G31" s="176"/>
    </row>
    <row r="32" spans="1:7">
      <c r="A32" s="171" t="s">
        <v>166</v>
      </c>
      <c r="B32" s="176"/>
      <c r="C32" s="176"/>
      <c r="D32" s="176"/>
      <c r="E32" s="176"/>
      <c r="F32" s="176"/>
      <c r="G32" s="176"/>
    </row>
    <row r="33" spans="1:7">
      <c r="A33" s="177" t="s">
        <v>368</v>
      </c>
      <c r="B33" s="181">
        <v>0</v>
      </c>
      <c r="C33" s="181">
        <v>0</v>
      </c>
      <c r="D33" s="181">
        <v>0</v>
      </c>
      <c r="E33" s="181">
        <v>0</v>
      </c>
      <c r="F33" s="181">
        <v>0</v>
      </c>
      <c r="G33" s="181">
        <v>0</v>
      </c>
    </row>
    <row r="34" spans="1:7">
      <c r="A34" s="177" t="s">
        <v>528</v>
      </c>
      <c r="B34" s="181">
        <v>0</v>
      </c>
      <c r="C34" s="181">
        <v>0</v>
      </c>
      <c r="D34" s="181">
        <v>0</v>
      </c>
      <c r="E34" s="181">
        <v>0</v>
      </c>
      <c r="F34" s="181">
        <v>0</v>
      </c>
      <c r="G34" s="181">
        <v>0</v>
      </c>
    </row>
    <row r="35" spans="1:7">
      <c r="A35" s="171" t="s">
        <v>369</v>
      </c>
      <c r="B35" s="182">
        <v>0</v>
      </c>
      <c r="C35" s="182">
        <v>0</v>
      </c>
      <c r="D35" s="182">
        <v>0</v>
      </c>
      <c r="E35" s="182">
        <v>0</v>
      </c>
      <c r="F35" s="182">
        <v>0</v>
      </c>
      <c r="G35" s="182">
        <v>0</v>
      </c>
    </row>
    <row r="36" spans="1:7">
      <c r="A36" s="178"/>
      <c r="B36" s="178"/>
      <c r="C36" s="178"/>
      <c r="D36" s="178"/>
      <c r="E36" s="178"/>
      <c r="F36" s="178"/>
      <c r="G36" s="178"/>
    </row>
    <row r="38" spans="1:7">
      <c r="A38" t="s">
        <v>391</v>
      </c>
    </row>
    <row r="39" spans="1:7">
      <c r="A39" t="s">
        <v>392</v>
      </c>
    </row>
    <row r="41" spans="1:7">
      <c r="A41" t="s">
        <v>31</v>
      </c>
    </row>
  </sheetData>
  <mergeCells count="3">
    <mergeCell ref="A2:G2"/>
    <mergeCell ref="A3:G3"/>
    <mergeCell ref="A4:G4"/>
  </mergeCells>
  <dataValidations count="2">
    <dataValidation type="decimal" allowBlank="1" showInputMessage="1" showErrorMessage="1" sqref="B6:G35">
      <formula1>-1.79769313486231E+100</formula1>
      <formula2>1.79769313486231E+100</formula2>
    </dataValidation>
    <dataValidation allowBlank="1" showInputMessage="1" showErrorMessage="1" prompt="Año 5 (c)" sqref="B5:F5"/>
  </dataValidation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="70" zoomScaleNormal="70" workbookViewId="0">
      <selection activeCell="K38" sqref="K38"/>
    </sheetView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393</v>
      </c>
    </row>
    <row r="2" spans="1:7">
      <c r="A2" s="286" t="s">
        <v>695</v>
      </c>
      <c r="B2" s="287"/>
      <c r="C2" s="287"/>
      <c r="D2" s="287"/>
      <c r="E2" s="287"/>
      <c r="F2" s="287"/>
      <c r="G2" s="288"/>
    </row>
    <row r="3" spans="1:7">
      <c r="A3" s="262" t="s">
        <v>394</v>
      </c>
      <c r="B3" s="289"/>
      <c r="C3" s="289"/>
      <c r="D3" s="289"/>
      <c r="E3" s="289"/>
      <c r="F3" s="289"/>
      <c r="G3" s="264"/>
    </row>
    <row r="4" spans="1:7">
      <c r="A4" s="265" t="s">
        <v>2</v>
      </c>
      <c r="B4" s="266"/>
      <c r="C4" s="266"/>
      <c r="D4" s="266"/>
      <c r="E4" s="266"/>
      <c r="F4" s="266"/>
      <c r="G4" s="267"/>
    </row>
    <row r="5" spans="1:7">
      <c r="A5" s="193" t="s">
        <v>529</v>
      </c>
      <c r="B5" s="191">
        <v>2021</v>
      </c>
      <c r="C5" s="191">
        <v>2022</v>
      </c>
      <c r="D5" s="191">
        <v>2023</v>
      </c>
      <c r="E5" s="191">
        <v>2024</v>
      </c>
      <c r="F5" s="191">
        <v>2025</v>
      </c>
      <c r="G5" s="194">
        <v>2026</v>
      </c>
    </row>
    <row r="6" spans="1:7">
      <c r="A6" s="183" t="s">
        <v>395</v>
      </c>
      <c r="B6" s="184">
        <v>0</v>
      </c>
      <c r="C6" s="184">
        <v>0</v>
      </c>
      <c r="D6" s="184">
        <v>139691783.90000001</v>
      </c>
      <c r="E6" s="184">
        <v>291047484.50999999</v>
      </c>
      <c r="F6" s="184">
        <v>211905987.25</v>
      </c>
      <c r="G6" s="184">
        <v>222016973.66999999</v>
      </c>
    </row>
    <row r="7" spans="1:7">
      <c r="A7" s="185" t="s">
        <v>396</v>
      </c>
      <c r="B7" s="192">
        <v>0</v>
      </c>
      <c r="C7" s="192">
        <v>0</v>
      </c>
      <c r="D7" s="192">
        <v>42594168.049999997</v>
      </c>
      <c r="E7" s="192">
        <v>83983647.489999995</v>
      </c>
      <c r="F7" s="192">
        <v>77821122.109999999</v>
      </c>
      <c r="G7" s="192">
        <v>88453001</v>
      </c>
    </row>
    <row r="8" spans="1:7">
      <c r="A8" s="185" t="s">
        <v>397</v>
      </c>
      <c r="B8" s="192">
        <v>0</v>
      </c>
      <c r="C8" s="192">
        <v>0</v>
      </c>
      <c r="D8" s="192">
        <v>12791863.15</v>
      </c>
      <c r="E8" s="192">
        <v>19494314.390000001</v>
      </c>
      <c r="F8" s="192">
        <v>16386528.82</v>
      </c>
      <c r="G8" s="192">
        <v>19905430.059999999</v>
      </c>
    </row>
    <row r="9" spans="1:7">
      <c r="A9" s="185" t="s">
        <v>398</v>
      </c>
      <c r="B9" s="192">
        <v>0</v>
      </c>
      <c r="C9" s="192">
        <v>0</v>
      </c>
      <c r="D9" s="192">
        <v>33001931.670000002</v>
      </c>
      <c r="E9" s="192">
        <v>52535096.340000004</v>
      </c>
      <c r="F9" s="192">
        <v>59911890.659999996</v>
      </c>
      <c r="G9" s="192">
        <v>56072335.509999998</v>
      </c>
    </row>
    <row r="10" spans="1:7">
      <c r="A10" s="185" t="s">
        <v>399</v>
      </c>
      <c r="B10" s="192">
        <v>0</v>
      </c>
      <c r="C10" s="192">
        <v>0</v>
      </c>
      <c r="D10" s="192">
        <v>35179043.689999998</v>
      </c>
      <c r="E10" s="192">
        <v>56680209.789999999</v>
      </c>
      <c r="F10" s="192">
        <v>40069295.490000002</v>
      </c>
      <c r="G10" s="192">
        <v>40820109.369999997</v>
      </c>
    </row>
    <row r="11" spans="1:7">
      <c r="A11" s="185" t="s">
        <v>400</v>
      </c>
      <c r="B11" s="192">
        <v>0</v>
      </c>
      <c r="C11" s="192">
        <v>0</v>
      </c>
      <c r="D11" s="192">
        <v>529891.47</v>
      </c>
      <c r="E11" s="192">
        <v>3650444.33</v>
      </c>
      <c r="F11" s="192">
        <v>991200.48</v>
      </c>
      <c r="G11" s="192">
        <v>3225737.76</v>
      </c>
    </row>
    <row r="12" spans="1:7">
      <c r="A12" s="185" t="s">
        <v>401</v>
      </c>
      <c r="B12" s="192">
        <v>0</v>
      </c>
      <c r="C12" s="192">
        <v>0</v>
      </c>
      <c r="D12" s="192">
        <v>15594885.869999999</v>
      </c>
      <c r="E12" s="192">
        <v>70743528.670000002</v>
      </c>
      <c r="F12" s="192">
        <v>16725949.689999999</v>
      </c>
      <c r="G12" s="192">
        <v>13540359.970000001</v>
      </c>
    </row>
    <row r="13" spans="1:7">
      <c r="A13" s="185" t="s">
        <v>402</v>
      </c>
      <c r="B13" s="192">
        <v>0</v>
      </c>
      <c r="C13" s="192">
        <v>0</v>
      </c>
      <c r="D13" s="192">
        <v>0</v>
      </c>
      <c r="E13" s="192">
        <v>0</v>
      </c>
      <c r="F13" s="192">
        <v>0</v>
      </c>
      <c r="G13" s="192">
        <v>0</v>
      </c>
    </row>
    <row r="14" spans="1:7">
      <c r="A14" s="185" t="s">
        <v>403</v>
      </c>
      <c r="B14" s="192">
        <v>0</v>
      </c>
      <c r="C14" s="192">
        <v>0</v>
      </c>
      <c r="D14" s="192">
        <v>0</v>
      </c>
      <c r="E14" s="192">
        <v>3960243.5</v>
      </c>
      <c r="F14" s="192">
        <v>0</v>
      </c>
      <c r="G14" s="192">
        <v>0</v>
      </c>
    </row>
    <row r="15" spans="1:7">
      <c r="A15" s="185" t="s">
        <v>404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</row>
    <row r="16" spans="1:7">
      <c r="A16" s="186"/>
      <c r="B16" s="187"/>
      <c r="C16" s="187"/>
      <c r="D16" s="187"/>
      <c r="E16" s="187"/>
      <c r="F16" s="187"/>
      <c r="G16" s="187"/>
    </row>
    <row r="17" spans="1:7">
      <c r="A17" s="188" t="s">
        <v>405</v>
      </c>
      <c r="B17" s="184">
        <v>0</v>
      </c>
      <c r="C17" s="184">
        <v>0</v>
      </c>
      <c r="D17" s="184">
        <v>52700046.710000001</v>
      </c>
      <c r="E17" s="184">
        <v>156742323.27000001</v>
      </c>
      <c r="F17" s="184">
        <v>94662838.070000008</v>
      </c>
      <c r="G17" s="184">
        <v>87285464.039999992</v>
      </c>
    </row>
    <row r="18" spans="1:7">
      <c r="A18" s="185" t="s">
        <v>396</v>
      </c>
      <c r="B18" s="192">
        <v>0</v>
      </c>
      <c r="C18" s="192">
        <v>0</v>
      </c>
      <c r="D18" s="192">
        <v>22343911.739999998</v>
      </c>
      <c r="E18" s="192">
        <v>40910474.219999999</v>
      </c>
      <c r="F18" s="192">
        <v>40476196.840000004</v>
      </c>
      <c r="G18" s="192">
        <v>46877288.609999999</v>
      </c>
    </row>
    <row r="19" spans="1:7">
      <c r="A19" s="185" t="s">
        <v>397</v>
      </c>
      <c r="B19" s="192">
        <v>0</v>
      </c>
      <c r="C19" s="192">
        <v>0</v>
      </c>
      <c r="D19" s="192">
        <v>3045749.75</v>
      </c>
      <c r="E19" s="192">
        <v>4408243.05</v>
      </c>
      <c r="F19" s="192">
        <v>7592520.8600000003</v>
      </c>
      <c r="G19" s="192">
        <v>2120000</v>
      </c>
    </row>
    <row r="20" spans="1:7">
      <c r="A20" s="185" t="s">
        <v>398</v>
      </c>
      <c r="B20" s="192">
        <v>0</v>
      </c>
      <c r="C20" s="192">
        <v>0</v>
      </c>
      <c r="D20" s="192">
        <v>2178788.46</v>
      </c>
      <c r="E20" s="192">
        <v>1309391.2</v>
      </c>
      <c r="F20" s="192">
        <v>7732239.2400000002</v>
      </c>
      <c r="G20" s="192">
        <v>300442.73</v>
      </c>
    </row>
    <row r="21" spans="1:7">
      <c r="A21" s="185" t="s">
        <v>399</v>
      </c>
      <c r="B21" s="192">
        <v>0</v>
      </c>
      <c r="C21" s="192">
        <v>0</v>
      </c>
      <c r="D21" s="192">
        <v>8750188.7799999993</v>
      </c>
      <c r="E21" s="192">
        <v>6006578.1600000001</v>
      </c>
      <c r="F21" s="192">
        <v>1317065.56</v>
      </c>
      <c r="G21" s="192">
        <v>1122457.79</v>
      </c>
    </row>
    <row r="22" spans="1:7">
      <c r="A22" s="185" t="s">
        <v>400</v>
      </c>
      <c r="B22" s="192">
        <v>0</v>
      </c>
      <c r="C22" s="192">
        <v>0</v>
      </c>
      <c r="D22" s="192">
        <v>71489.990000000005</v>
      </c>
      <c r="E22" s="192">
        <v>913372.79</v>
      </c>
      <c r="F22" s="192">
        <v>8901106.9199999999</v>
      </c>
      <c r="G22" s="192">
        <v>0</v>
      </c>
    </row>
    <row r="23" spans="1:7">
      <c r="A23" s="185" t="s">
        <v>401</v>
      </c>
      <c r="B23" s="192">
        <v>0</v>
      </c>
      <c r="C23" s="192">
        <v>0</v>
      </c>
      <c r="D23" s="192">
        <v>16309917.99</v>
      </c>
      <c r="E23" s="192">
        <v>102966033.39</v>
      </c>
      <c r="F23" s="192">
        <v>28408179.649999999</v>
      </c>
      <c r="G23" s="192">
        <v>36865274.909999996</v>
      </c>
    </row>
    <row r="24" spans="1:7">
      <c r="A24" s="185" t="s">
        <v>402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</row>
    <row r="25" spans="1:7">
      <c r="A25" s="185" t="s">
        <v>406</v>
      </c>
      <c r="B25" s="192">
        <v>0</v>
      </c>
      <c r="C25" s="192">
        <v>0</v>
      </c>
      <c r="D25" s="192">
        <v>0</v>
      </c>
      <c r="E25" s="192">
        <v>228230.46</v>
      </c>
      <c r="F25" s="192">
        <v>235529</v>
      </c>
      <c r="G25" s="192">
        <v>0</v>
      </c>
    </row>
    <row r="26" spans="1:7">
      <c r="A26" s="185" t="s">
        <v>404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>
      <c r="A27" s="186"/>
      <c r="B27" s="187"/>
      <c r="C27" s="187"/>
      <c r="D27" s="187"/>
      <c r="E27" s="187"/>
      <c r="F27" s="187"/>
      <c r="G27" s="187"/>
    </row>
    <row r="28" spans="1:7">
      <c r="A28" s="188" t="s">
        <v>409</v>
      </c>
      <c r="B28" s="184">
        <v>0</v>
      </c>
      <c r="C28" s="184">
        <v>0</v>
      </c>
      <c r="D28" s="184">
        <v>192391830.61000001</v>
      </c>
      <c r="E28" s="184">
        <v>447789807.77999997</v>
      </c>
      <c r="F28" s="184">
        <v>306568825.31999999</v>
      </c>
      <c r="G28" s="184">
        <v>309302437.70999998</v>
      </c>
    </row>
    <row r="29" spans="1:7">
      <c r="A29" s="189"/>
      <c r="B29" s="190"/>
      <c r="C29" s="190"/>
      <c r="D29" s="190"/>
      <c r="E29" s="190"/>
      <c r="F29" s="190"/>
      <c r="G29" s="190"/>
    </row>
    <row r="31" spans="1:7">
      <c r="A31" t="s">
        <v>407</v>
      </c>
    </row>
    <row r="32" spans="1:7">
      <c r="A32" t="s">
        <v>408</v>
      </c>
    </row>
    <row r="34" spans="1:1">
      <c r="A34" t="s">
        <v>31</v>
      </c>
    </row>
  </sheetData>
  <mergeCells count="3">
    <mergeCell ref="A2:G2"/>
    <mergeCell ref="A3:G3"/>
    <mergeCell ref="A4:G4"/>
  </mergeCells>
  <dataValidations count="1">
    <dataValidation allowBlank="1" showInputMessage="1" showErrorMessage="1" prompt="Año 5 (c)" sqref="B5:F5"/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16" workbookViewId="0">
      <selection activeCell="D31" sqref="D31"/>
    </sheetView>
  </sheetViews>
  <sheetFormatPr baseColWidth="10" defaultRowHeight="15"/>
  <cols>
    <col min="1" max="1" width="44.42578125" customWidth="1"/>
    <col min="2" max="2" width="23" style="257" bestFit="1" customWidth="1"/>
    <col min="3" max="3" width="5.85546875" bestFit="1" customWidth="1"/>
    <col min="4" max="5" width="10.42578125" bestFit="1" customWidth="1"/>
    <col min="6" max="6" width="12.5703125" customWidth="1"/>
  </cols>
  <sheetData>
    <row r="1" spans="1:6">
      <c r="A1" s="301" t="s">
        <v>709</v>
      </c>
      <c r="B1" s="302"/>
      <c r="C1" s="302"/>
      <c r="D1" s="302"/>
      <c r="E1" s="302"/>
      <c r="F1" s="302"/>
    </row>
    <row r="2" spans="1:6">
      <c r="A2" s="259" t="str">
        <f>'[3]Formato 1'!A2</f>
        <v xml:space="preserve"> Municipio de Uriangato Gto.</v>
      </c>
      <c r="B2" s="260"/>
      <c r="C2" s="260"/>
      <c r="D2" s="260"/>
      <c r="E2" s="260"/>
      <c r="F2" s="261"/>
    </row>
    <row r="3" spans="1:6">
      <c r="A3" s="303" t="s">
        <v>710</v>
      </c>
      <c r="B3" s="263"/>
      <c r="C3" s="263"/>
      <c r="D3" s="263"/>
      <c r="E3" s="263"/>
      <c r="F3" s="264"/>
    </row>
    <row r="4" spans="1:6" ht="45">
      <c r="A4" s="218" t="s">
        <v>63</v>
      </c>
      <c r="B4" s="243" t="s">
        <v>711</v>
      </c>
      <c r="C4" s="219" t="s">
        <v>712</v>
      </c>
      <c r="D4" s="219" t="s">
        <v>713</v>
      </c>
      <c r="E4" s="219" t="s">
        <v>714</v>
      </c>
      <c r="F4" s="219" t="s">
        <v>715</v>
      </c>
    </row>
    <row r="5" spans="1:6">
      <c r="A5" s="220" t="s">
        <v>716</v>
      </c>
      <c r="B5" s="244"/>
      <c r="C5" s="221"/>
      <c r="D5" s="221"/>
      <c r="E5" s="221"/>
      <c r="F5" s="221"/>
    </row>
    <row r="6" spans="1:6" ht="30">
      <c r="A6" s="222" t="s">
        <v>717</v>
      </c>
      <c r="B6" s="245" t="s">
        <v>718</v>
      </c>
      <c r="C6" s="223"/>
      <c r="D6" s="223"/>
      <c r="E6" s="223"/>
      <c r="F6" s="223"/>
    </row>
    <row r="7" spans="1:6" ht="30">
      <c r="A7" s="222" t="s">
        <v>719</v>
      </c>
      <c r="B7" s="245" t="s">
        <v>720</v>
      </c>
      <c r="C7" s="223"/>
      <c r="D7" s="223"/>
      <c r="E7" s="223"/>
      <c r="F7" s="223"/>
    </row>
    <row r="8" spans="1:6">
      <c r="A8" s="224"/>
      <c r="B8" s="245"/>
      <c r="C8" s="223"/>
      <c r="D8" s="223"/>
      <c r="E8" s="223"/>
      <c r="F8" s="223"/>
    </row>
    <row r="9" spans="1:6">
      <c r="A9" s="225" t="s">
        <v>721</v>
      </c>
      <c r="B9" s="245"/>
      <c r="C9" s="223"/>
      <c r="D9" s="223"/>
      <c r="E9" s="223"/>
      <c r="F9" s="223"/>
    </row>
    <row r="10" spans="1:6">
      <c r="A10" s="222" t="s">
        <v>722</v>
      </c>
      <c r="B10" s="246">
        <v>554</v>
      </c>
      <c r="C10" s="226"/>
      <c r="D10" s="226"/>
      <c r="E10" s="226"/>
      <c r="F10" s="226"/>
    </row>
    <row r="11" spans="1:6">
      <c r="A11" s="227" t="s">
        <v>723</v>
      </c>
      <c r="B11" s="247">
        <v>76</v>
      </c>
      <c r="C11" s="226"/>
      <c r="D11" s="226"/>
      <c r="E11" s="226"/>
      <c r="F11" s="226"/>
    </row>
    <row r="12" spans="1:6">
      <c r="A12" s="227" t="s">
        <v>724</v>
      </c>
      <c r="B12" s="247">
        <v>18</v>
      </c>
      <c r="C12" s="226"/>
      <c r="D12" s="226"/>
      <c r="E12" s="226"/>
      <c r="F12" s="226"/>
    </row>
    <row r="13" spans="1:6">
      <c r="A13" s="227" t="s">
        <v>725</v>
      </c>
      <c r="B13" s="247">
        <v>42.48</v>
      </c>
      <c r="C13" s="226"/>
      <c r="D13" s="226"/>
      <c r="E13" s="226"/>
      <c r="F13" s="226"/>
    </row>
    <row r="14" spans="1:6">
      <c r="A14" s="222" t="s">
        <v>726</v>
      </c>
      <c r="B14" s="246">
        <v>47</v>
      </c>
      <c r="C14" s="226"/>
      <c r="D14" s="226"/>
      <c r="E14" s="226"/>
      <c r="F14" s="226"/>
    </row>
    <row r="15" spans="1:6">
      <c r="A15" s="227" t="s">
        <v>723</v>
      </c>
      <c r="B15" s="246"/>
      <c r="C15" s="226"/>
      <c r="D15" s="226"/>
      <c r="E15" s="226"/>
      <c r="F15" s="226"/>
    </row>
    <row r="16" spans="1:6">
      <c r="A16" s="227" t="s">
        <v>724</v>
      </c>
      <c r="B16" s="182"/>
      <c r="C16" s="228"/>
      <c r="D16" s="228"/>
      <c r="E16" s="228"/>
      <c r="F16" s="228"/>
    </row>
    <row r="17" spans="1:6">
      <c r="A17" s="227" t="s">
        <v>725</v>
      </c>
      <c r="B17" s="248"/>
      <c r="C17" s="229"/>
      <c r="D17" s="229"/>
      <c r="E17" s="229"/>
      <c r="F17" s="229"/>
    </row>
    <row r="18" spans="1:6">
      <c r="A18" s="222" t="s">
        <v>727</v>
      </c>
      <c r="B18" s="248"/>
      <c r="C18" s="229"/>
      <c r="D18" s="229"/>
      <c r="E18" s="229"/>
      <c r="F18" s="229"/>
    </row>
    <row r="19" spans="1:6" ht="30">
      <c r="A19" s="222" t="s">
        <v>728</v>
      </c>
      <c r="B19" s="248">
        <v>6.46</v>
      </c>
      <c r="C19" s="229"/>
      <c r="D19" s="229"/>
      <c r="E19" s="229"/>
      <c r="F19" s="229"/>
    </row>
    <row r="20" spans="1:6" ht="30">
      <c r="A20" s="222" t="s">
        <v>729</v>
      </c>
      <c r="B20" s="249">
        <v>0</v>
      </c>
      <c r="C20" s="230"/>
      <c r="D20" s="230"/>
      <c r="E20" s="230"/>
      <c r="F20" s="230"/>
    </row>
    <row r="21" spans="1:6" ht="30">
      <c r="A21" s="222" t="s">
        <v>730</v>
      </c>
      <c r="B21" s="249">
        <v>1</v>
      </c>
      <c r="C21" s="230"/>
      <c r="D21" s="230"/>
      <c r="E21" s="230"/>
      <c r="F21" s="230"/>
    </row>
    <row r="22" spans="1:6" ht="30">
      <c r="A22" s="222" t="s">
        <v>731</v>
      </c>
      <c r="B22" s="249">
        <v>0.14940000000000001</v>
      </c>
      <c r="C22" s="230"/>
      <c r="D22" s="230"/>
      <c r="E22" s="230"/>
      <c r="F22" s="230"/>
    </row>
    <row r="23" spans="1:6" ht="30">
      <c r="A23" s="222" t="s">
        <v>732</v>
      </c>
      <c r="B23" s="249">
        <v>0</v>
      </c>
      <c r="C23" s="230"/>
      <c r="D23" s="230"/>
      <c r="E23" s="230"/>
      <c r="F23" s="230"/>
    </row>
    <row r="24" spans="1:6">
      <c r="A24" s="222" t="s">
        <v>733</v>
      </c>
      <c r="B24" s="250">
        <v>61.26</v>
      </c>
      <c r="C24" s="231"/>
      <c r="D24" s="231"/>
      <c r="E24" s="231"/>
      <c r="F24" s="231"/>
    </row>
    <row r="25" spans="1:6">
      <c r="A25" s="222" t="s">
        <v>734</v>
      </c>
      <c r="B25" s="250">
        <v>74.5</v>
      </c>
      <c r="C25" s="231"/>
      <c r="D25" s="231"/>
      <c r="E25" s="231"/>
      <c r="F25" s="231"/>
    </row>
    <row r="26" spans="1:6">
      <c r="A26" s="224"/>
      <c r="B26" s="251"/>
      <c r="C26" s="232"/>
      <c r="D26" s="232"/>
      <c r="E26" s="232"/>
      <c r="F26" s="232"/>
    </row>
    <row r="27" spans="1:6">
      <c r="A27" s="225" t="s">
        <v>735</v>
      </c>
      <c r="B27" s="252"/>
      <c r="C27" s="233"/>
      <c r="D27" s="233"/>
      <c r="E27" s="233"/>
      <c r="F27" s="233"/>
    </row>
    <row r="28" spans="1:6">
      <c r="A28" s="222" t="s">
        <v>736</v>
      </c>
      <c r="B28" s="253"/>
      <c r="C28" s="234"/>
      <c r="D28" s="234"/>
      <c r="E28" s="234"/>
      <c r="F28" s="234"/>
    </row>
    <row r="29" spans="1:6">
      <c r="A29" s="235"/>
      <c r="B29" s="254"/>
      <c r="C29" s="236"/>
      <c r="D29" s="236"/>
      <c r="E29" s="236"/>
      <c r="F29" s="236"/>
    </row>
    <row r="30" spans="1:6">
      <c r="A30" s="237" t="s">
        <v>737</v>
      </c>
      <c r="B30" s="254"/>
      <c r="C30" s="236"/>
      <c r="D30" s="236"/>
      <c r="E30" s="236"/>
      <c r="F30" s="236"/>
    </row>
    <row r="31" spans="1:6">
      <c r="A31" s="238" t="s">
        <v>722</v>
      </c>
      <c r="B31" s="253">
        <v>70085942.200000003</v>
      </c>
      <c r="C31" s="234"/>
      <c r="D31" s="234"/>
      <c r="E31" s="234"/>
      <c r="F31" s="234"/>
    </row>
    <row r="32" spans="1:6">
      <c r="A32" s="238" t="s">
        <v>726</v>
      </c>
      <c r="B32" s="253">
        <v>2153563.4300000002</v>
      </c>
      <c r="C32" s="234"/>
      <c r="D32" s="234"/>
      <c r="E32" s="234"/>
      <c r="F32" s="234"/>
    </row>
    <row r="33" spans="1:6">
      <c r="A33" s="238" t="s">
        <v>738</v>
      </c>
      <c r="B33" s="253"/>
      <c r="C33" s="234"/>
      <c r="D33" s="234"/>
      <c r="E33" s="234"/>
      <c r="F33" s="234"/>
    </row>
    <row r="34" spans="1:6">
      <c r="A34" s="235"/>
      <c r="B34" s="254"/>
      <c r="C34" s="236"/>
      <c r="D34" s="236"/>
      <c r="E34" s="236"/>
      <c r="F34" s="236"/>
    </row>
    <row r="35" spans="1:6">
      <c r="A35" s="237" t="s">
        <v>739</v>
      </c>
      <c r="B35" s="254"/>
      <c r="C35" s="236"/>
      <c r="D35" s="236"/>
      <c r="E35" s="236"/>
      <c r="F35" s="236"/>
    </row>
    <row r="36" spans="1:6">
      <c r="A36" s="238" t="s">
        <v>740</v>
      </c>
      <c r="B36" s="254">
        <v>9676.07</v>
      </c>
      <c r="C36" s="236"/>
      <c r="D36" s="236"/>
      <c r="E36" s="236"/>
      <c r="F36" s="236"/>
    </row>
    <row r="37" spans="1:6">
      <c r="A37" s="238" t="s">
        <v>741</v>
      </c>
      <c r="B37" s="254">
        <v>3012.49</v>
      </c>
      <c r="C37" s="236"/>
      <c r="D37" s="236"/>
      <c r="E37" s="236"/>
      <c r="F37" s="236"/>
    </row>
    <row r="38" spans="1:6">
      <c r="A38" s="238" t="s">
        <v>742</v>
      </c>
      <c r="B38" s="254">
        <v>6188.4</v>
      </c>
      <c r="C38" s="236"/>
      <c r="D38" s="236"/>
      <c r="E38" s="236"/>
      <c r="F38" s="236"/>
    </row>
    <row r="39" spans="1:6">
      <c r="A39" s="235"/>
      <c r="B39" s="254"/>
      <c r="C39" s="236"/>
      <c r="D39" s="236"/>
      <c r="E39" s="236"/>
      <c r="F39" s="236"/>
    </row>
    <row r="40" spans="1:6">
      <c r="A40" s="237" t="s">
        <v>743</v>
      </c>
      <c r="B40" s="254"/>
      <c r="C40" s="236"/>
      <c r="D40" s="236"/>
      <c r="E40" s="236"/>
      <c r="F40" s="236"/>
    </row>
    <row r="41" spans="1:6">
      <c r="A41" s="235"/>
      <c r="B41" s="254"/>
      <c r="C41" s="236"/>
      <c r="D41" s="236"/>
      <c r="E41" s="236"/>
      <c r="F41" s="236"/>
    </row>
    <row r="42" spans="1:6">
      <c r="A42" s="237" t="s">
        <v>744</v>
      </c>
      <c r="B42" s="254"/>
      <c r="C42" s="236"/>
      <c r="D42" s="236"/>
      <c r="E42" s="236"/>
      <c r="F42" s="236"/>
    </row>
    <row r="43" spans="1:6">
      <c r="A43" s="238" t="s">
        <v>745</v>
      </c>
      <c r="B43" s="253">
        <v>2153563.4300000002</v>
      </c>
      <c r="C43" s="234"/>
      <c r="D43" s="234"/>
      <c r="E43" s="234"/>
      <c r="F43" s="234"/>
    </row>
    <row r="44" spans="1:6">
      <c r="A44" s="238" t="s">
        <v>746</v>
      </c>
      <c r="B44" s="253">
        <v>50221793.469999999</v>
      </c>
      <c r="C44" s="234"/>
      <c r="D44" s="234"/>
      <c r="E44" s="234"/>
      <c r="F44" s="234"/>
    </row>
    <row r="45" spans="1:6">
      <c r="A45" s="238" t="s">
        <v>747</v>
      </c>
      <c r="B45" s="253">
        <v>85698109.840000004</v>
      </c>
      <c r="C45" s="234"/>
      <c r="D45" s="234"/>
      <c r="E45" s="234"/>
      <c r="F45" s="234"/>
    </row>
    <row r="46" spans="1:6">
      <c r="A46" s="235"/>
      <c r="B46" s="254"/>
      <c r="C46" s="236"/>
      <c r="D46" s="236"/>
      <c r="E46" s="236"/>
      <c r="F46" s="236"/>
    </row>
    <row r="47" spans="1:6" ht="30">
      <c r="A47" s="237" t="s">
        <v>748</v>
      </c>
      <c r="B47" s="254"/>
      <c r="C47" s="236"/>
      <c r="D47" s="236"/>
      <c r="E47" s="236"/>
      <c r="F47" s="236"/>
    </row>
    <row r="48" spans="1:6">
      <c r="A48" s="238" t="s">
        <v>746</v>
      </c>
      <c r="B48" s="253">
        <v>120.27</v>
      </c>
      <c r="C48" s="234"/>
      <c r="D48" s="234"/>
      <c r="E48" s="234"/>
      <c r="F48" s="234"/>
    </row>
    <row r="49" spans="1:6">
      <c r="A49" s="238" t="s">
        <v>747</v>
      </c>
      <c r="B49" s="253">
        <v>205.23</v>
      </c>
      <c r="C49" s="234"/>
      <c r="D49" s="234"/>
      <c r="E49" s="234"/>
      <c r="F49" s="234"/>
    </row>
    <row r="50" spans="1:6">
      <c r="A50" s="235"/>
      <c r="B50" s="254"/>
      <c r="C50" s="236"/>
      <c r="D50" s="236"/>
      <c r="E50" s="236"/>
      <c r="F50" s="236"/>
    </row>
    <row r="51" spans="1:6">
      <c r="A51" s="237" t="s">
        <v>749</v>
      </c>
      <c r="B51" s="254"/>
      <c r="C51" s="236"/>
      <c r="D51" s="236"/>
      <c r="E51" s="236"/>
      <c r="F51" s="236"/>
    </row>
    <row r="52" spans="1:6">
      <c r="A52" s="238" t="s">
        <v>746</v>
      </c>
      <c r="B52" s="253">
        <v>50221793.469999999</v>
      </c>
      <c r="C52" s="234"/>
      <c r="D52" s="234"/>
      <c r="E52" s="234"/>
      <c r="F52" s="234"/>
    </row>
    <row r="53" spans="1:6">
      <c r="A53" s="238" t="s">
        <v>747</v>
      </c>
      <c r="B53" s="253">
        <v>85698109.840000004</v>
      </c>
      <c r="C53" s="234"/>
      <c r="D53" s="234"/>
      <c r="E53" s="234"/>
      <c r="F53" s="234"/>
    </row>
    <row r="54" spans="1:6">
      <c r="A54" s="238" t="s">
        <v>750</v>
      </c>
      <c r="B54" s="253"/>
      <c r="C54" s="234"/>
      <c r="D54" s="234"/>
      <c r="E54" s="234"/>
      <c r="F54" s="234"/>
    </row>
    <row r="55" spans="1:6">
      <c r="A55" s="235"/>
      <c r="B55" s="254"/>
      <c r="C55" s="236"/>
      <c r="D55" s="236"/>
      <c r="E55" s="236"/>
      <c r="F55" s="236"/>
    </row>
    <row r="56" spans="1:6">
      <c r="A56" s="237" t="s">
        <v>751</v>
      </c>
      <c r="B56" s="254"/>
      <c r="C56" s="236"/>
      <c r="D56" s="236"/>
      <c r="E56" s="236"/>
      <c r="F56" s="236"/>
    </row>
    <row r="57" spans="1:6">
      <c r="A57" s="238" t="s">
        <v>746</v>
      </c>
      <c r="B57" s="253">
        <v>50221793.469999999</v>
      </c>
      <c r="C57" s="234"/>
      <c r="D57" s="234"/>
      <c r="E57" s="234"/>
      <c r="F57" s="234"/>
    </row>
    <row r="58" spans="1:6">
      <c r="A58" s="238" t="s">
        <v>747</v>
      </c>
      <c r="B58" s="253">
        <v>85698109.840000004</v>
      </c>
      <c r="C58" s="234"/>
      <c r="D58" s="234"/>
      <c r="E58" s="234"/>
      <c r="F58" s="234"/>
    </row>
    <row r="59" spans="1:6">
      <c r="A59" s="235"/>
      <c r="B59" s="254"/>
      <c r="C59" s="236"/>
      <c r="D59" s="236"/>
      <c r="E59" s="236"/>
      <c r="F59" s="236"/>
    </row>
    <row r="60" spans="1:6">
      <c r="A60" s="237" t="s">
        <v>752</v>
      </c>
      <c r="B60" s="254">
        <v>16.13</v>
      </c>
      <c r="C60" s="236"/>
      <c r="D60" s="236"/>
      <c r="E60" s="236"/>
      <c r="F60" s="236"/>
    </row>
    <row r="61" spans="1:6">
      <c r="A61" s="238" t="s">
        <v>753</v>
      </c>
      <c r="B61" s="254">
        <v>2050</v>
      </c>
      <c r="C61" s="239"/>
      <c r="D61" s="239"/>
      <c r="E61" s="239"/>
      <c r="F61" s="239"/>
    </row>
    <row r="62" spans="1:6">
      <c r="A62" s="238" t="s">
        <v>754</v>
      </c>
      <c r="B62" s="255">
        <v>8.5599999999999996E-2</v>
      </c>
      <c r="C62" s="240"/>
      <c r="D62" s="240"/>
      <c r="E62" s="240"/>
      <c r="F62" s="240"/>
    </row>
    <row r="63" spans="1:6">
      <c r="A63" s="235"/>
      <c r="B63" s="254"/>
      <c r="C63" s="239"/>
      <c r="D63" s="239"/>
      <c r="E63" s="239"/>
      <c r="F63" s="239"/>
    </row>
    <row r="64" spans="1:6">
      <c r="A64" s="237" t="s">
        <v>755</v>
      </c>
      <c r="B64" s="254"/>
      <c r="C64" s="239"/>
      <c r="D64" s="239"/>
      <c r="E64" s="239"/>
      <c r="F64" s="239"/>
    </row>
    <row r="65" spans="1:6">
      <c r="A65" s="238" t="s">
        <v>756</v>
      </c>
      <c r="B65" s="254">
        <v>2021</v>
      </c>
      <c r="C65" s="239"/>
      <c r="D65" s="239"/>
      <c r="E65" s="239"/>
      <c r="F65" s="239"/>
    </row>
    <row r="66" spans="1:6" ht="30">
      <c r="A66" s="238" t="s">
        <v>757</v>
      </c>
      <c r="B66" s="242" t="s">
        <v>758</v>
      </c>
      <c r="C66" s="236"/>
      <c r="D66" s="235"/>
      <c r="E66" s="235"/>
      <c r="F66" s="235"/>
    </row>
    <row r="67" spans="1:6">
      <c r="A67" s="241"/>
      <c r="B67" s="256"/>
      <c r="C67" s="241"/>
      <c r="D67" s="241"/>
      <c r="E67" s="241"/>
      <c r="F67" s="24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16:F27 B5:F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topLeftCell="A2" zoomScale="90" zoomScaleNormal="90" workbookViewId="0">
      <selection activeCell="A15" sqref="A15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258" t="s">
        <v>0</v>
      </c>
      <c r="B1" s="258"/>
      <c r="C1" s="258"/>
      <c r="D1" s="258"/>
      <c r="E1" s="258"/>
      <c r="F1" s="258"/>
      <c r="G1" s="269"/>
      <c r="H1" s="269"/>
      <c r="I1" s="1"/>
    </row>
    <row r="2" spans="1:9">
      <c r="A2" s="259" t="s">
        <v>653</v>
      </c>
      <c r="B2" s="260"/>
      <c r="C2" s="260"/>
      <c r="D2" s="260"/>
      <c r="E2" s="260"/>
      <c r="F2" s="260"/>
      <c r="G2" s="260"/>
      <c r="H2" s="261"/>
    </row>
    <row r="3" spans="1:9">
      <c r="A3" s="262" t="s">
        <v>1</v>
      </c>
      <c r="B3" s="263"/>
      <c r="C3" s="263"/>
      <c r="D3" s="263"/>
      <c r="E3" s="263"/>
      <c r="F3" s="263"/>
      <c r="G3" s="263"/>
      <c r="H3" s="264"/>
    </row>
    <row r="4" spans="1:9">
      <c r="A4" s="262" t="s">
        <v>656</v>
      </c>
      <c r="B4" s="263"/>
      <c r="C4" s="263"/>
      <c r="D4" s="263"/>
      <c r="E4" s="263"/>
      <c r="F4" s="263"/>
      <c r="G4" s="263"/>
      <c r="H4" s="264"/>
    </row>
    <row r="5" spans="1:9">
      <c r="A5" s="265" t="s">
        <v>2</v>
      </c>
      <c r="B5" s="266"/>
      <c r="C5" s="266"/>
      <c r="D5" s="266"/>
      <c r="E5" s="266"/>
      <c r="F5" s="266"/>
      <c r="G5" s="266"/>
      <c r="H5" s="267"/>
    </row>
    <row r="6" spans="1:9" ht="45">
      <c r="A6" s="63" t="s">
        <v>3</v>
      </c>
      <c r="B6" s="64" t="s">
        <v>655</v>
      </c>
      <c r="C6" s="63" t="s">
        <v>4</v>
      </c>
      <c r="D6" s="63" t="s">
        <v>761</v>
      </c>
      <c r="E6" s="63" t="s">
        <v>762</v>
      </c>
      <c r="F6" s="63" t="s">
        <v>763</v>
      </c>
      <c r="G6" s="63" t="s">
        <v>764</v>
      </c>
      <c r="H6" s="69" t="s">
        <v>5</v>
      </c>
      <c r="I6" s="2"/>
    </row>
    <row r="7" spans="1:9">
      <c r="A7" s="78"/>
      <c r="B7" s="78"/>
      <c r="C7" s="78"/>
      <c r="D7" s="78"/>
      <c r="E7" s="78"/>
      <c r="F7" s="78"/>
      <c r="G7" s="78"/>
      <c r="H7" s="78"/>
      <c r="I7" s="2"/>
    </row>
    <row r="8" spans="1:9">
      <c r="A8" s="79" t="s">
        <v>6</v>
      </c>
      <c r="B8" s="80">
        <f>B9+B13</f>
        <v>0</v>
      </c>
      <c r="C8" s="80">
        <f>C9+C13</f>
        <v>0</v>
      </c>
      <c r="D8" s="80">
        <f t="shared" ref="D8:H8" si="0">D9+D13</f>
        <v>0</v>
      </c>
      <c r="E8" s="80">
        <f t="shared" si="0"/>
        <v>0</v>
      </c>
      <c r="F8" s="80">
        <f>F9+F13</f>
        <v>0</v>
      </c>
      <c r="G8" s="80">
        <f t="shared" si="0"/>
        <v>0</v>
      </c>
      <c r="H8" s="80">
        <f t="shared" si="0"/>
        <v>0</v>
      </c>
    </row>
    <row r="9" spans="1:9">
      <c r="A9" s="81" t="s">
        <v>7</v>
      </c>
      <c r="B9" s="82">
        <f>SUM(B10:B12)</f>
        <v>0</v>
      </c>
      <c r="C9" s="82">
        <f t="shared" ref="C9:H13" si="1">SUM(C10:C12)</f>
        <v>0</v>
      </c>
      <c r="D9" s="82">
        <f t="shared" si="1"/>
        <v>0</v>
      </c>
      <c r="E9" s="82">
        <f t="shared" si="1"/>
        <v>0</v>
      </c>
      <c r="F9" s="82">
        <f>B9+C9-D9+E9</f>
        <v>0</v>
      </c>
      <c r="G9" s="82">
        <f t="shared" si="1"/>
        <v>0</v>
      </c>
      <c r="H9" s="82">
        <f t="shared" si="1"/>
        <v>0</v>
      </c>
    </row>
    <row r="10" spans="1:9">
      <c r="A10" s="83" t="s">
        <v>8</v>
      </c>
      <c r="B10" s="129">
        <v>0</v>
      </c>
      <c r="C10" s="129">
        <v>0</v>
      </c>
      <c r="D10" s="129">
        <v>0</v>
      </c>
      <c r="E10" s="129">
        <v>0</v>
      </c>
      <c r="F10" s="82">
        <f>B10+C10-D10+E10</f>
        <v>0</v>
      </c>
      <c r="G10" s="129">
        <v>0</v>
      </c>
      <c r="H10" s="129">
        <v>0</v>
      </c>
    </row>
    <row r="11" spans="1:9">
      <c r="A11" s="83" t="s">
        <v>9</v>
      </c>
      <c r="B11" s="129">
        <v>0</v>
      </c>
      <c r="C11" s="82">
        <v>0</v>
      </c>
      <c r="D11" s="129">
        <v>0</v>
      </c>
      <c r="E11" s="129">
        <v>0</v>
      </c>
      <c r="F11" s="82">
        <f>B11+C11-D11+E11</f>
        <v>0</v>
      </c>
      <c r="G11" s="129">
        <v>0</v>
      </c>
      <c r="H11" s="82">
        <v>0</v>
      </c>
    </row>
    <row r="12" spans="1:9">
      <c r="A12" s="83" t="s">
        <v>10</v>
      </c>
      <c r="B12" s="129">
        <v>0</v>
      </c>
      <c r="C12" s="82">
        <v>0</v>
      </c>
      <c r="D12" s="129">
        <v>0</v>
      </c>
      <c r="E12" s="129">
        <v>0</v>
      </c>
      <c r="F12" s="82">
        <f>B12+C12-D12+E12</f>
        <v>0</v>
      </c>
      <c r="G12" s="129">
        <v>0</v>
      </c>
      <c r="H12" s="82">
        <v>0</v>
      </c>
    </row>
    <row r="13" spans="1:9">
      <c r="A13" s="81" t="s">
        <v>11</v>
      </c>
      <c r="B13" s="82">
        <f>SUM(B14:B16)</f>
        <v>0</v>
      </c>
      <c r="C13" s="82">
        <f t="shared" ref="C13:H13" si="2">SUM(C14:C16)</f>
        <v>0</v>
      </c>
      <c r="D13" s="82">
        <f t="shared" si="2"/>
        <v>0</v>
      </c>
      <c r="E13" s="82">
        <f t="shared" si="2"/>
        <v>0</v>
      </c>
      <c r="F13" s="82">
        <f t="shared" ref="F13" si="3">B13+C13-D13+E13</f>
        <v>0</v>
      </c>
      <c r="G13" s="82">
        <f t="shared" si="1"/>
        <v>0</v>
      </c>
      <c r="H13" s="82">
        <f t="shared" si="2"/>
        <v>0</v>
      </c>
    </row>
    <row r="14" spans="1:9">
      <c r="A14" s="83" t="s">
        <v>12</v>
      </c>
      <c r="B14" s="129">
        <v>0</v>
      </c>
      <c r="C14" s="129">
        <v>0</v>
      </c>
      <c r="D14" s="129">
        <v>0</v>
      </c>
      <c r="E14" s="129">
        <v>0</v>
      </c>
      <c r="F14" s="82">
        <f>B14+C14-D14+E14</f>
        <v>0</v>
      </c>
      <c r="G14" s="82">
        <v>0</v>
      </c>
      <c r="H14" s="129">
        <v>0</v>
      </c>
    </row>
    <row r="15" spans="1:9">
      <c r="A15" s="83" t="s">
        <v>13</v>
      </c>
      <c r="B15" s="129">
        <v>0</v>
      </c>
      <c r="C15" s="129">
        <v>0</v>
      </c>
      <c r="D15" s="129">
        <v>0</v>
      </c>
      <c r="E15" s="129">
        <v>0</v>
      </c>
      <c r="F15" s="82">
        <f>B15+C15-D15+E15</f>
        <v>0</v>
      </c>
      <c r="G15" s="82">
        <v>0</v>
      </c>
      <c r="H15" s="82">
        <v>0</v>
      </c>
    </row>
    <row r="16" spans="1:9">
      <c r="A16" s="83" t="s">
        <v>14</v>
      </c>
      <c r="B16" s="129">
        <v>0</v>
      </c>
      <c r="C16" s="129">
        <v>0</v>
      </c>
      <c r="D16" s="129">
        <v>0</v>
      </c>
      <c r="E16" s="129">
        <v>0</v>
      </c>
      <c r="F16" s="82">
        <f>B16+C16-D16+E16</f>
        <v>0</v>
      </c>
      <c r="G16" s="82">
        <v>0</v>
      </c>
      <c r="H16" s="82">
        <v>0</v>
      </c>
    </row>
    <row r="17" spans="1:8">
      <c r="A17" s="67"/>
      <c r="B17" s="84"/>
      <c r="C17" s="84"/>
      <c r="D17" s="84"/>
      <c r="E17" s="84"/>
      <c r="F17" s="84"/>
      <c r="G17" s="84"/>
      <c r="H17" s="84"/>
    </row>
    <row r="18" spans="1:8">
      <c r="A18" s="79" t="s">
        <v>15</v>
      </c>
      <c r="B18" s="80">
        <v>17933098.289999999</v>
      </c>
      <c r="C18" s="3"/>
      <c r="D18" s="3"/>
      <c r="E18" s="3"/>
      <c r="F18" s="80">
        <v>16365334.07</v>
      </c>
      <c r="G18" s="3"/>
      <c r="H18" s="3"/>
    </row>
    <row r="19" spans="1:8" ht="14.65" customHeight="1">
      <c r="A19" s="67"/>
      <c r="B19" s="85"/>
      <c r="C19" s="85"/>
      <c r="D19" s="85"/>
      <c r="E19" s="85"/>
      <c r="F19" s="85"/>
      <c r="G19" s="85"/>
      <c r="H19" s="85"/>
    </row>
    <row r="20" spans="1:8">
      <c r="A20" s="79" t="s">
        <v>16</v>
      </c>
      <c r="B20" s="80">
        <f>B8+B18</f>
        <v>17933098.289999999</v>
      </c>
      <c r="C20" s="80">
        <f t="shared" ref="C20:H20" si="4">C8+C18</f>
        <v>0</v>
      </c>
      <c r="D20" s="80">
        <f t="shared" si="4"/>
        <v>0</v>
      </c>
      <c r="E20" s="80">
        <f t="shared" si="4"/>
        <v>0</v>
      </c>
      <c r="F20" s="80">
        <f>F8+F18</f>
        <v>16365334.07</v>
      </c>
      <c r="G20" s="80">
        <f t="shared" si="4"/>
        <v>0</v>
      </c>
      <c r="H20" s="80">
        <f t="shared" si="4"/>
        <v>0</v>
      </c>
    </row>
    <row r="21" spans="1:8" ht="14.65" customHeight="1">
      <c r="A21" s="67"/>
      <c r="B21" s="86"/>
      <c r="C21" s="86"/>
      <c r="D21" s="86"/>
      <c r="E21" s="86"/>
      <c r="F21" s="86"/>
      <c r="G21" s="86"/>
      <c r="H21" s="86"/>
    </row>
    <row r="22" spans="1:8" ht="17.25">
      <c r="A22" s="79" t="s">
        <v>17</v>
      </c>
      <c r="B22" s="80">
        <f t="shared" ref="B22:H22" si="5">SUM(B23:B25)</f>
        <v>0</v>
      </c>
      <c r="C22" s="80">
        <f t="shared" si="5"/>
        <v>0</v>
      </c>
      <c r="D22" s="80">
        <f t="shared" si="5"/>
        <v>0</v>
      </c>
      <c r="E22" s="80">
        <f t="shared" si="5"/>
        <v>0</v>
      </c>
      <c r="F22" s="80">
        <f t="shared" si="5"/>
        <v>0</v>
      </c>
      <c r="G22" s="80">
        <f t="shared" si="5"/>
        <v>0</v>
      </c>
      <c r="H22" s="80">
        <f t="shared" si="5"/>
        <v>0</v>
      </c>
    </row>
    <row r="23" spans="1:8">
      <c r="A23" s="87" t="s">
        <v>18</v>
      </c>
      <c r="B23" s="82">
        <v>0</v>
      </c>
      <c r="C23" s="82">
        <v>0</v>
      </c>
      <c r="D23" s="82">
        <v>0</v>
      </c>
      <c r="E23" s="82">
        <v>0</v>
      </c>
      <c r="F23" s="82">
        <f>B23+C23-D23+E23</f>
        <v>0</v>
      </c>
      <c r="G23" s="82">
        <v>0</v>
      </c>
      <c r="H23" s="82">
        <v>0</v>
      </c>
    </row>
    <row r="24" spans="1:8">
      <c r="A24" s="87" t="s">
        <v>19</v>
      </c>
      <c r="B24" s="82">
        <v>0</v>
      </c>
      <c r="C24" s="82">
        <v>0</v>
      </c>
      <c r="D24" s="82">
        <v>0</v>
      </c>
      <c r="E24" s="82">
        <v>0</v>
      </c>
      <c r="F24" s="82">
        <f>B24+C24-D24+E24</f>
        <v>0</v>
      </c>
      <c r="G24" s="82">
        <v>0</v>
      </c>
      <c r="H24" s="82">
        <v>0</v>
      </c>
    </row>
    <row r="25" spans="1:8">
      <c r="A25" s="87" t="s">
        <v>20</v>
      </c>
      <c r="B25" s="82">
        <v>0</v>
      </c>
      <c r="C25" s="82">
        <v>0</v>
      </c>
      <c r="D25" s="82">
        <v>0</v>
      </c>
      <c r="E25" s="82">
        <v>0</v>
      </c>
      <c r="F25" s="82">
        <f>B25+C25-D25+E25</f>
        <v>0</v>
      </c>
      <c r="G25" s="82">
        <v>0</v>
      </c>
      <c r="H25" s="82">
        <v>0</v>
      </c>
    </row>
    <row r="26" spans="1:8" ht="14.65" customHeight="1">
      <c r="A26" s="88"/>
      <c r="B26" s="86"/>
      <c r="C26" s="86"/>
      <c r="D26" s="86"/>
      <c r="E26" s="86"/>
      <c r="F26" s="86"/>
      <c r="G26" s="86"/>
      <c r="H26" s="86"/>
    </row>
    <row r="27" spans="1:8" ht="17.25">
      <c r="A27" s="79" t="s">
        <v>22</v>
      </c>
      <c r="B27" s="80">
        <f>SUM(B28:B30)</f>
        <v>0</v>
      </c>
      <c r="C27" s="80">
        <f t="shared" ref="C27:H27" si="6">SUM(C28:C30)</f>
        <v>0</v>
      </c>
      <c r="D27" s="80">
        <f t="shared" si="6"/>
        <v>0</v>
      </c>
      <c r="E27" s="80">
        <f t="shared" si="6"/>
        <v>0</v>
      </c>
      <c r="F27" s="80">
        <f t="shared" si="6"/>
        <v>0</v>
      </c>
      <c r="G27" s="80">
        <f t="shared" si="6"/>
        <v>0</v>
      </c>
      <c r="H27" s="80">
        <f t="shared" si="6"/>
        <v>0</v>
      </c>
    </row>
    <row r="28" spans="1:8">
      <c r="A28" s="87" t="s">
        <v>23</v>
      </c>
      <c r="B28" s="82">
        <v>0</v>
      </c>
      <c r="C28" s="82">
        <v>0</v>
      </c>
      <c r="D28" s="82">
        <v>0</v>
      </c>
      <c r="E28" s="82">
        <v>0</v>
      </c>
      <c r="F28" s="82">
        <f>B28+C28-D28+E28</f>
        <v>0</v>
      </c>
      <c r="G28" s="82">
        <v>0</v>
      </c>
      <c r="H28" s="82">
        <v>0</v>
      </c>
    </row>
    <row r="29" spans="1:8">
      <c r="A29" s="87" t="s">
        <v>24</v>
      </c>
      <c r="B29" s="82">
        <v>0</v>
      </c>
      <c r="C29" s="82">
        <v>0</v>
      </c>
      <c r="D29" s="82">
        <v>0</v>
      </c>
      <c r="E29" s="82">
        <v>0</v>
      </c>
      <c r="F29" s="82">
        <f>B29+C29-D29+E29</f>
        <v>0</v>
      </c>
      <c r="G29" s="82">
        <v>0</v>
      </c>
      <c r="H29" s="82">
        <v>0</v>
      </c>
    </row>
    <row r="30" spans="1:8">
      <c r="A30" s="87" t="s">
        <v>25</v>
      </c>
      <c r="B30" s="82">
        <v>0</v>
      </c>
      <c r="C30" s="82">
        <v>0</v>
      </c>
      <c r="D30" s="82">
        <v>0</v>
      </c>
      <c r="E30" s="82">
        <v>0</v>
      </c>
      <c r="F30" s="82">
        <f>B30+C30-D30+E30</f>
        <v>0</v>
      </c>
      <c r="G30" s="82">
        <v>0</v>
      </c>
      <c r="H30" s="82">
        <v>0</v>
      </c>
    </row>
    <row r="31" spans="1:8">
      <c r="A31" s="89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268" t="s">
        <v>26</v>
      </c>
      <c r="B33" s="268"/>
      <c r="C33" s="268"/>
      <c r="D33" s="268"/>
      <c r="E33" s="268"/>
      <c r="F33" s="268"/>
      <c r="G33" s="268"/>
      <c r="H33" s="268"/>
    </row>
    <row r="34" spans="1:8" ht="15" customHeight="1">
      <c r="A34" s="268"/>
      <c r="B34" s="268"/>
      <c r="C34" s="268"/>
      <c r="D34" s="268"/>
      <c r="E34" s="268"/>
      <c r="F34" s="268"/>
      <c r="G34" s="268"/>
      <c r="H34" s="268"/>
    </row>
    <row r="35" spans="1:8" ht="15" customHeight="1">
      <c r="A35" s="268"/>
      <c r="B35" s="268"/>
      <c r="C35" s="268"/>
      <c r="D35" s="268"/>
      <c r="E35" s="268"/>
      <c r="F35" s="268"/>
      <c r="G35" s="268"/>
      <c r="H35" s="268"/>
    </row>
    <row r="36" spans="1:8" ht="15" customHeight="1">
      <c r="A36" s="268"/>
      <c r="B36" s="268"/>
      <c r="C36" s="268"/>
      <c r="D36" s="268"/>
      <c r="E36" s="268"/>
      <c r="F36" s="268"/>
      <c r="G36" s="268"/>
      <c r="H36" s="268"/>
    </row>
    <row r="37" spans="1:8" ht="15" customHeight="1">
      <c r="A37" s="268"/>
      <c r="B37" s="268"/>
      <c r="C37" s="268"/>
      <c r="D37" s="268"/>
      <c r="E37" s="268"/>
      <c r="F37" s="268"/>
      <c r="G37" s="268"/>
      <c r="H37" s="268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69" t="s">
        <v>37</v>
      </c>
    </row>
    <row r="40" spans="1:8">
      <c r="A40" s="67"/>
      <c r="B40" s="78"/>
      <c r="C40" s="78"/>
      <c r="D40" s="78"/>
      <c r="E40" s="78"/>
      <c r="F40" s="78"/>
    </row>
    <row r="41" spans="1:8">
      <c r="A41" s="79" t="s">
        <v>27</v>
      </c>
      <c r="B41" s="90">
        <f>SUM(B42:B45)</f>
        <v>0</v>
      </c>
      <c r="C41" s="90">
        <f t="shared" ref="C41:F41" si="7">SUM(C42:C45)</f>
        <v>0</v>
      </c>
      <c r="D41" s="90">
        <f t="shared" si="7"/>
        <v>0</v>
      </c>
      <c r="E41" s="90">
        <f t="shared" si="7"/>
        <v>0</v>
      </c>
      <c r="F41" s="90">
        <f t="shared" si="7"/>
        <v>0</v>
      </c>
    </row>
    <row r="42" spans="1:8">
      <c r="A42" s="87" t="s">
        <v>28</v>
      </c>
      <c r="B42" s="91">
        <v>0</v>
      </c>
      <c r="C42" s="91">
        <v>0</v>
      </c>
      <c r="D42" s="91">
        <v>0</v>
      </c>
      <c r="E42" s="91">
        <v>0</v>
      </c>
      <c r="F42" s="91">
        <v>0</v>
      </c>
      <c r="G42" s="6"/>
      <c r="H42" s="6"/>
    </row>
    <row r="43" spans="1:8">
      <c r="A43" s="87" t="s">
        <v>29</v>
      </c>
      <c r="B43" s="91">
        <v>0</v>
      </c>
      <c r="C43" s="91">
        <v>0</v>
      </c>
      <c r="D43" s="91">
        <v>0</v>
      </c>
      <c r="E43" s="91">
        <v>0</v>
      </c>
      <c r="F43" s="91">
        <v>0</v>
      </c>
      <c r="G43" s="6"/>
      <c r="H43" s="6"/>
    </row>
    <row r="44" spans="1:8">
      <c r="A44" s="87" t="s">
        <v>30</v>
      </c>
      <c r="B44" s="91">
        <v>0</v>
      </c>
      <c r="C44" s="91">
        <v>0</v>
      </c>
      <c r="D44" s="91">
        <v>0</v>
      </c>
      <c r="E44" s="91">
        <v>0</v>
      </c>
      <c r="F44" s="91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="60" zoomScaleNormal="60" workbookViewId="0">
      <selection activeCell="A41" sqref="A4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258" t="s">
        <v>38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>
      <c r="A2" s="259" t="s">
        <v>653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</row>
    <row r="3" spans="1:11">
      <c r="A3" s="262" t="s">
        <v>39</v>
      </c>
      <c r="B3" s="263"/>
      <c r="C3" s="263"/>
      <c r="D3" s="263"/>
      <c r="E3" s="263"/>
      <c r="F3" s="263"/>
      <c r="G3" s="263"/>
      <c r="H3" s="263"/>
      <c r="I3" s="263"/>
      <c r="J3" s="263"/>
      <c r="K3" s="264"/>
    </row>
    <row r="4" spans="1:11">
      <c r="A4" s="262" t="s">
        <v>656</v>
      </c>
      <c r="B4" s="263"/>
      <c r="C4" s="263"/>
      <c r="D4" s="263"/>
      <c r="E4" s="263"/>
      <c r="F4" s="263"/>
      <c r="G4" s="263"/>
      <c r="H4" s="263"/>
      <c r="I4" s="263"/>
      <c r="J4" s="263"/>
      <c r="K4" s="264"/>
    </row>
    <row r="5" spans="1:11">
      <c r="A5" s="262" t="s">
        <v>2</v>
      </c>
      <c r="B5" s="263"/>
      <c r="C5" s="263"/>
      <c r="D5" s="263"/>
      <c r="E5" s="263"/>
      <c r="F5" s="263"/>
      <c r="G5" s="263"/>
      <c r="H5" s="263"/>
      <c r="I5" s="263"/>
      <c r="J5" s="263"/>
      <c r="K5" s="264"/>
    </row>
    <row r="6" spans="1:11" ht="91.9" customHeight="1">
      <c r="A6" s="69" t="s">
        <v>51</v>
      </c>
      <c r="B6" s="69" t="s">
        <v>52</v>
      </c>
      <c r="C6" s="69" t="s">
        <v>53</v>
      </c>
      <c r="D6" s="69" t="s">
        <v>54</v>
      </c>
      <c r="E6" s="69" t="s">
        <v>55</v>
      </c>
      <c r="F6" s="69" t="s">
        <v>56</v>
      </c>
      <c r="G6" s="69" t="s">
        <v>57</v>
      </c>
      <c r="H6" s="69" t="s">
        <v>58</v>
      </c>
      <c r="I6" s="50" t="s">
        <v>657</v>
      </c>
      <c r="J6" s="50" t="s">
        <v>658</v>
      </c>
      <c r="K6" s="50" t="s">
        <v>659</v>
      </c>
    </row>
    <row r="7" spans="1:11">
      <c r="A7" s="92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>
      <c r="A8" s="70" t="s">
        <v>40</v>
      </c>
      <c r="B8" s="8"/>
      <c r="C8" s="8"/>
      <c r="D8" s="8"/>
      <c r="E8" s="93">
        <f>SUM(E9:E12)</f>
        <v>0</v>
      </c>
      <c r="F8" s="9"/>
      <c r="G8" s="93">
        <f>SUM(G9:G12)</f>
        <v>0</v>
      </c>
      <c r="H8" s="93">
        <f>SUM(H9:H12)</f>
        <v>0</v>
      </c>
      <c r="I8" s="93">
        <f>SUM(I9:I12)</f>
        <v>0</v>
      </c>
      <c r="J8" s="93">
        <f>SUM(J9:J12)</f>
        <v>0</v>
      </c>
      <c r="K8" s="93">
        <f>SUM(K9:K12)</f>
        <v>0</v>
      </c>
    </row>
    <row r="9" spans="1:11">
      <c r="A9" s="94" t="s">
        <v>41</v>
      </c>
      <c r="B9" s="95"/>
      <c r="C9" s="95"/>
      <c r="D9" s="95"/>
      <c r="E9" s="96">
        <v>0</v>
      </c>
      <c r="F9" s="97"/>
      <c r="G9" s="96">
        <v>0</v>
      </c>
      <c r="H9" s="96">
        <v>0</v>
      </c>
      <c r="I9" s="96">
        <v>0</v>
      </c>
      <c r="J9" s="96">
        <v>0</v>
      </c>
      <c r="K9" s="96">
        <v>0</v>
      </c>
    </row>
    <row r="10" spans="1:11">
      <c r="A10" s="94" t="s">
        <v>42</v>
      </c>
      <c r="B10" s="95"/>
      <c r="C10" s="95"/>
      <c r="D10" s="95"/>
      <c r="E10" s="96">
        <v>0</v>
      </c>
      <c r="F10" s="97"/>
      <c r="G10" s="96">
        <v>0</v>
      </c>
      <c r="H10" s="96">
        <v>0</v>
      </c>
      <c r="I10" s="96">
        <v>0</v>
      </c>
      <c r="J10" s="96">
        <v>0</v>
      </c>
      <c r="K10" s="96">
        <v>0</v>
      </c>
    </row>
    <row r="11" spans="1:11">
      <c r="A11" s="94" t="s">
        <v>43</v>
      </c>
      <c r="B11" s="95"/>
      <c r="C11" s="95"/>
      <c r="D11" s="95"/>
      <c r="E11" s="96">
        <v>0</v>
      </c>
      <c r="F11" s="97"/>
      <c r="G11" s="96">
        <v>0</v>
      </c>
      <c r="H11" s="96">
        <v>0</v>
      </c>
      <c r="I11" s="96">
        <v>0</v>
      </c>
      <c r="J11" s="96">
        <v>0</v>
      </c>
      <c r="K11" s="96">
        <v>0</v>
      </c>
    </row>
    <row r="12" spans="1:11">
      <c r="A12" s="94" t="s">
        <v>44</v>
      </c>
      <c r="B12" s="95"/>
      <c r="C12" s="95"/>
      <c r="D12" s="95"/>
      <c r="E12" s="96">
        <v>0</v>
      </c>
      <c r="F12" s="97"/>
      <c r="G12" s="96">
        <v>0</v>
      </c>
      <c r="H12" s="96">
        <v>0</v>
      </c>
      <c r="I12" s="96">
        <v>0</v>
      </c>
      <c r="J12" s="96">
        <v>0</v>
      </c>
      <c r="K12" s="96">
        <v>0</v>
      </c>
    </row>
    <row r="13" spans="1:11">
      <c r="A13" s="98"/>
      <c r="B13" s="99"/>
      <c r="C13" s="99"/>
      <c r="D13" s="99"/>
      <c r="E13" s="100"/>
      <c r="F13" s="101"/>
      <c r="G13" s="100"/>
      <c r="H13" s="100"/>
      <c r="I13" s="100"/>
      <c r="J13" s="100"/>
      <c r="K13" s="100"/>
    </row>
    <row r="14" spans="1:11">
      <c r="A14" s="70" t="s">
        <v>45</v>
      </c>
      <c r="B14" s="8"/>
      <c r="C14" s="8"/>
      <c r="D14" s="8"/>
      <c r="E14" s="93">
        <f>SUM(E15:E18)</f>
        <v>0</v>
      </c>
      <c r="F14" s="9"/>
      <c r="G14" s="93">
        <f>SUM(G15:G18)</f>
        <v>0</v>
      </c>
      <c r="H14" s="93">
        <f>SUM(H15:H18)</f>
        <v>0</v>
      </c>
      <c r="I14" s="93">
        <f>SUM(I15:I18)</f>
        <v>0</v>
      </c>
      <c r="J14" s="93">
        <f>SUM(J15:J18)</f>
        <v>0</v>
      </c>
      <c r="K14" s="93">
        <f>SUM(K15:K18)</f>
        <v>0</v>
      </c>
    </row>
    <row r="15" spans="1:11">
      <c r="A15" s="94" t="s">
        <v>46</v>
      </c>
      <c r="B15" s="95"/>
      <c r="C15" s="95"/>
      <c r="D15" s="95"/>
      <c r="E15" s="96">
        <v>0</v>
      </c>
      <c r="F15" s="97"/>
      <c r="G15" s="96">
        <v>0</v>
      </c>
      <c r="H15" s="96">
        <v>0</v>
      </c>
      <c r="I15" s="96">
        <v>0</v>
      </c>
      <c r="J15" s="96">
        <v>0</v>
      </c>
      <c r="K15" s="96">
        <v>0</v>
      </c>
    </row>
    <row r="16" spans="1:11">
      <c r="A16" s="94" t="s">
        <v>47</v>
      </c>
      <c r="B16" s="95"/>
      <c r="C16" s="95"/>
      <c r="D16" s="95"/>
      <c r="E16" s="96">
        <v>0</v>
      </c>
      <c r="F16" s="97"/>
      <c r="G16" s="96">
        <v>0</v>
      </c>
      <c r="H16" s="96">
        <v>0</v>
      </c>
      <c r="I16" s="96">
        <v>0</v>
      </c>
      <c r="J16" s="96">
        <v>0</v>
      </c>
      <c r="K16" s="96">
        <v>0</v>
      </c>
    </row>
    <row r="17" spans="1:11">
      <c r="A17" s="94" t="s">
        <v>48</v>
      </c>
      <c r="B17" s="95"/>
      <c r="C17" s="95"/>
      <c r="D17" s="95"/>
      <c r="E17" s="96">
        <v>0</v>
      </c>
      <c r="F17" s="97"/>
      <c r="G17" s="96">
        <v>0</v>
      </c>
      <c r="H17" s="96">
        <v>0</v>
      </c>
      <c r="I17" s="96">
        <v>0</v>
      </c>
      <c r="J17" s="96">
        <v>0</v>
      </c>
      <c r="K17" s="96">
        <v>0</v>
      </c>
    </row>
    <row r="18" spans="1:11">
      <c r="A18" s="94" t="s">
        <v>49</v>
      </c>
      <c r="B18" s="95"/>
      <c r="C18" s="95"/>
      <c r="D18" s="95"/>
      <c r="E18" s="96">
        <v>0</v>
      </c>
      <c r="F18" s="97"/>
      <c r="G18" s="96">
        <v>0</v>
      </c>
      <c r="H18" s="96">
        <v>0</v>
      </c>
      <c r="I18" s="96">
        <v>0</v>
      </c>
      <c r="J18" s="96">
        <v>0</v>
      </c>
      <c r="K18" s="96">
        <v>0</v>
      </c>
    </row>
    <row r="19" spans="1:11">
      <c r="A19" s="98"/>
      <c r="B19" s="99"/>
      <c r="C19" s="99"/>
      <c r="D19" s="99"/>
      <c r="E19" s="100"/>
      <c r="F19" s="101"/>
      <c r="G19" s="100"/>
      <c r="H19" s="100"/>
      <c r="I19" s="100"/>
      <c r="J19" s="100"/>
      <c r="K19" s="100"/>
    </row>
    <row r="20" spans="1:11">
      <c r="A20" s="70" t="s">
        <v>50</v>
      </c>
      <c r="B20" s="8"/>
      <c r="C20" s="8"/>
      <c r="D20" s="8"/>
      <c r="E20" s="93">
        <f>E8+E14</f>
        <v>0</v>
      </c>
      <c r="F20" s="9"/>
      <c r="G20" s="93">
        <f>G8+G14</f>
        <v>0</v>
      </c>
      <c r="H20" s="93">
        <f>H8+H14</f>
        <v>0</v>
      </c>
      <c r="I20" s="93">
        <f>I8+I14</f>
        <v>0</v>
      </c>
      <c r="J20" s="93">
        <f>J8+J14</f>
        <v>0</v>
      </c>
      <c r="K20" s="93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showGridLines="0" topLeftCell="A4" zoomScale="59" zoomScaleNormal="100" workbookViewId="0">
      <selection activeCell="B47" sqref="B47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258" t="s">
        <v>59</v>
      </c>
      <c r="B1" s="258"/>
      <c r="C1" s="258"/>
      <c r="D1" s="258"/>
      <c r="E1" s="12"/>
    </row>
    <row r="2" spans="1:5">
      <c r="A2" s="259" t="s">
        <v>653</v>
      </c>
      <c r="B2" s="260"/>
      <c r="C2" s="260"/>
      <c r="D2" s="261"/>
    </row>
    <row r="3" spans="1:5">
      <c r="A3" s="262" t="s">
        <v>60</v>
      </c>
      <c r="B3" s="263"/>
      <c r="C3" s="263"/>
      <c r="D3" s="264"/>
    </row>
    <row r="4" spans="1:5">
      <c r="A4" s="262" t="s">
        <v>656</v>
      </c>
      <c r="B4" s="263"/>
      <c r="C4" s="263"/>
      <c r="D4" s="264"/>
    </row>
    <row r="5" spans="1:5">
      <c r="A5" s="265" t="s">
        <v>2</v>
      </c>
      <c r="B5" s="266"/>
      <c r="C5" s="266"/>
      <c r="D5" s="267"/>
    </row>
    <row r="7" spans="1:5" ht="30">
      <c r="A7" s="16" t="s">
        <v>63</v>
      </c>
      <c r="B7" s="69" t="s">
        <v>64</v>
      </c>
      <c r="C7" s="69" t="s">
        <v>61</v>
      </c>
      <c r="D7" s="69" t="s">
        <v>62</v>
      </c>
    </row>
    <row r="8" spans="1:5">
      <c r="A8" s="66" t="s">
        <v>65</v>
      </c>
      <c r="B8" s="102">
        <f>SUM(B9:B11)</f>
        <v>298657678.38999999</v>
      </c>
      <c r="C8" s="102">
        <f>SUM(C9:C11)</f>
        <v>103105067.84999999</v>
      </c>
      <c r="D8" s="102">
        <f>SUM(D9:D11)</f>
        <v>103083737.84999999</v>
      </c>
    </row>
    <row r="9" spans="1:5">
      <c r="A9" s="65" t="s">
        <v>66</v>
      </c>
      <c r="B9" s="105">
        <v>215283249.18000001</v>
      </c>
      <c r="C9" s="105">
        <v>79978158.450000003</v>
      </c>
      <c r="D9" s="105">
        <v>79956828.450000003</v>
      </c>
    </row>
    <row r="10" spans="1:5">
      <c r="A10" s="65" t="s">
        <v>67</v>
      </c>
      <c r="B10" s="105">
        <v>83374429.209999993</v>
      </c>
      <c r="C10" s="105">
        <v>23126909.399999999</v>
      </c>
      <c r="D10" s="105">
        <v>23126909.399999999</v>
      </c>
    </row>
    <row r="11" spans="1:5">
      <c r="A11" s="65" t="s">
        <v>68</v>
      </c>
      <c r="B11" s="103">
        <f>B44</f>
        <v>0</v>
      </c>
      <c r="C11" s="103">
        <f>C44</f>
        <v>0</v>
      </c>
      <c r="D11" s="103">
        <f>D44</f>
        <v>0</v>
      </c>
    </row>
    <row r="12" spans="1:5">
      <c r="A12" s="71"/>
      <c r="B12" s="104"/>
      <c r="C12" s="104"/>
      <c r="D12" s="104"/>
    </row>
    <row r="13" spans="1:5">
      <c r="A13" s="66" t="s">
        <v>69</v>
      </c>
      <c r="B13" s="102">
        <f>SUM(B14:B15)</f>
        <v>298657678.38999999</v>
      </c>
      <c r="C13" s="102">
        <f t="shared" ref="C13:D13" si="0">SUM(C14:C15)</f>
        <v>81002520.25</v>
      </c>
      <c r="D13" s="102">
        <f t="shared" si="0"/>
        <v>79782494.780000001</v>
      </c>
    </row>
    <row r="14" spans="1:5">
      <c r="A14" s="65" t="s">
        <v>70</v>
      </c>
      <c r="B14" s="105">
        <v>215283249.18000001</v>
      </c>
      <c r="C14" s="105">
        <v>57010330.579999998</v>
      </c>
      <c r="D14" s="105">
        <v>55790305.109999999</v>
      </c>
    </row>
    <row r="15" spans="1:5">
      <c r="A15" s="65" t="s">
        <v>71</v>
      </c>
      <c r="B15" s="105">
        <v>83374429.209999993</v>
      </c>
      <c r="C15" s="105">
        <v>23992189.670000002</v>
      </c>
      <c r="D15" s="105">
        <v>23992189.670000002</v>
      </c>
    </row>
    <row r="16" spans="1:5">
      <c r="A16" s="71"/>
      <c r="B16" s="104"/>
      <c r="C16" s="104"/>
      <c r="D16" s="104"/>
    </row>
    <row r="17" spans="1:4">
      <c r="A17" s="66" t="s">
        <v>72</v>
      </c>
      <c r="B17" s="13">
        <v>0</v>
      </c>
      <c r="C17" s="102">
        <f>C18+C19</f>
        <v>26372931.199999999</v>
      </c>
      <c r="D17" s="102">
        <f>D18+D19</f>
        <v>26176864.640000001</v>
      </c>
    </row>
    <row r="18" spans="1:4">
      <c r="A18" s="65" t="s">
        <v>73</v>
      </c>
      <c r="B18" s="14">
        <v>0</v>
      </c>
      <c r="C18" s="105">
        <v>17780254.609999999</v>
      </c>
      <c r="D18" s="105">
        <v>17584188.050000001</v>
      </c>
    </row>
    <row r="19" spans="1:4">
      <c r="A19" s="65" t="s">
        <v>74</v>
      </c>
      <c r="B19" s="14">
        <v>0</v>
      </c>
      <c r="C19" s="105">
        <v>8592676.5899999999</v>
      </c>
      <c r="D19" s="105">
        <v>8592676.5899999999</v>
      </c>
    </row>
    <row r="20" spans="1:4">
      <c r="A20" s="71"/>
      <c r="B20" s="104"/>
      <c r="C20" s="104"/>
      <c r="D20" s="104"/>
    </row>
    <row r="21" spans="1:4">
      <c r="A21" s="66" t="s">
        <v>75</v>
      </c>
      <c r="B21" s="102">
        <f>B8-B13+B17</f>
        <v>0</v>
      </c>
      <c r="C21" s="102">
        <f>C8-C13+C17</f>
        <v>48475478.799999997</v>
      </c>
      <c r="D21" s="102">
        <f>D8-D13+D17</f>
        <v>49478107.709999993</v>
      </c>
    </row>
    <row r="22" spans="1:4">
      <c r="A22" s="66"/>
      <c r="B22" s="104"/>
      <c r="C22" s="104"/>
      <c r="D22" s="104"/>
    </row>
    <row r="23" spans="1:4">
      <c r="A23" s="66" t="s">
        <v>76</v>
      </c>
      <c r="B23" s="102">
        <f>B21-B11</f>
        <v>0</v>
      </c>
      <c r="C23" s="102">
        <f>C21-C11</f>
        <v>48475478.799999997</v>
      </c>
      <c r="D23" s="102">
        <f>D21-D11</f>
        <v>49478107.709999993</v>
      </c>
    </row>
    <row r="24" spans="1:4">
      <c r="A24" s="66"/>
      <c r="B24" s="106"/>
      <c r="C24" s="106"/>
      <c r="D24" s="106"/>
    </row>
    <row r="25" spans="1:4">
      <c r="A25" s="107" t="s">
        <v>77</v>
      </c>
      <c r="B25" s="102">
        <f>B23-B17</f>
        <v>0</v>
      </c>
      <c r="C25" s="102">
        <f>C23-C17</f>
        <v>22102547.599999998</v>
      </c>
      <c r="D25" s="102">
        <f>D23-D17</f>
        <v>23301243.069999993</v>
      </c>
    </row>
    <row r="26" spans="1:4">
      <c r="A26" s="108"/>
      <c r="B26" s="109"/>
      <c r="C26" s="109"/>
      <c r="D26" s="109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6" t="s">
        <v>80</v>
      </c>
      <c r="B29" s="110">
        <f>SUM(B30:B31)</f>
        <v>0</v>
      </c>
      <c r="C29" s="110">
        <f>SUM(C30:C31)</f>
        <v>0</v>
      </c>
      <c r="D29" s="110">
        <f>SUM(D30:D31)</f>
        <v>0</v>
      </c>
    </row>
    <row r="30" spans="1:4">
      <c r="A30" s="65" t="s">
        <v>81</v>
      </c>
      <c r="B30" s="132">
        <v>0</v>
      </c>
      <c r="C30" s="132">
        <v>0</v>
      </c>
      <c r="D30" s="132">
        <v>0</v>
      </c>
    </row>
    <row r="31" spans="1:4">
      <c r="A31" s="65" t="s">
        <v>82</v>
      </c>
      <c r="B31" s="132">
        <v>0</v>
      </c>
      <c r="C31" s="132">
        <v>0</v>
      </c>
      <c r="D31" s="132">
        <v>0</v>
      </c>
    </row>
    <row r="32" spans="1:4">
      <c r="A32" s="67"/>
      <c r="B32" s="112"/>
      <c r="C32" s="112"/>
      <c r="D32" s="112"/>
    </row>
    <row r="33" spans="1:4">
      <c r="A33" s="66" t="s">
        <v>83</v>
      </c>
      <c r="B33" s="110">
        <f>B25+B29</f>
        <v>0</v>
      </c>
      <c r="C33" s="110">
        <f>C25+C29</f>
        <v>22102547.599999998</v>
      </c>
      <c r="D33" s="110">
        <f>D25+D29</f>
        <v>23301243.069999993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6" t="s">
        <v>84</v>
      </c>
      <c r="B37" s="110">
        <f>SUM(B38:B39)</f>
        <v>0</v>
      </c>
      <c r="C37" s="110">
        <f>SUM(C38:C39)</f>
        <v>0</v>
      </c>
      <c r="D37" s="110">
        <f>SUM(D38:D39)</f>
        <v>0</v>
      </c>
    </row>
    <row r="38" spans="1:4">
      <c r="A38" s="65" t="s">
        <v>85</v>
      </c>
      <c r="B38" s="132">
        <v>0</v>
      </c>
      <c r="C38" s="132">
        <v>0</v>
      </c>
      <c r="D38" s="132">
        <v>0</v>
      </c>
    </row>
    <row r="39" spans="1:4">
      <c r="A39" s="65" t="s">
        <v>86</v>
      </c>
      <c r="B39" s="132">
        <v>0</v>
      </c>
      <c r="C39" s="132">
        <v>0</v>
      </c>
      <c r="D39" s="132">
        <v>0</v>
      </c>
    </row>
    <row r="40" spans="1:4">
      <c r="A40" s="66" t="s">
        <v>87</v>
      </c>
      <c r="B40" s="110">
        <f>SUM(B41:B42)</f>
        <v>0</v>
      </c>
      <c r="C40" s="110">
        <f>SUM(C41:C42)</f>
        <v>0</v>
      </c>
      <c r="D40" s="110">
        <f>SUM(D41:D42)</f>
        <v>0</v>
      </c>
    </row>
    <row r="41" spans="1:4">
      <c r="A41" s="65" t="s">
        <v>88</v>
      </c>
      <c r="B41" s="132">
        <v>0</v>
      </c>
      <c r="C41" s="132">
        <v>0</v>
      </c>
      <c r="D41" s="132">
        <v>0</v>
      </c>
    </row>
    <row r="42" spans="1:4">
      <c r="A42" s="65" t="s">
        <v>89</v>
      </c>
      <c r="B42" s="132">
        <v>0</v>
      </c>
      <c r="C42" s="132">
        <v>0</v>
      </c>
      <c r="D42" s="132">
        <v>0</v>
      </c>
    </row>
    <row r="43" spans="1:4">
      <c r="A43" s="67"/>
      <c r="B43" s="112"/>
      <c r="C43" s="112"/>
      <c r="D43" s="112"/>
    </row>
    <row r="44" spans="1:4">
      <c r="A44" s="66" t="s">
        <v>90</v>
      </c>
      <c r="B44" s="110">
        <f>B37-B40</f>
        <v>0</v>
      </c>
      <c r="C44" s="110">
        <f>C37-C40</f>
        <v>0</v>
      </c>
      <c r="D44" s="110">
        <f>D37-D40</f>
        <v>0</v>
      </c>
    </row>
    <row r="45" spans="1:4">
      <c r="A45" s="113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4" t="s">
        <v>91</v>
      </c>
      <c r="B48" s="130">
        <v>215283249.18000001</v>
      </c>
      <c r="C48" s="130">
        <v>79978158.450000003</v>
      </c>
      <c r="D48" s="130">
        <v>79956828.450000003</v>
      </c>
    </row>
    <row r="49" spans="1:4">
      <c r="A49" s="115" t="s">
        <v>92</v>
      </c>
      <c r="B49" s="110">
        <f>B50-B51</f>
        <v>0</v>
      </c>
      <c r="C49" s="110">
        <f>C50-C51</f>
        <v>0</v>
      </c>
      <c r="D49" s="110">
        <f>D50-D51</f>
        <v>0</v>
      </c>
    </row>
    <row r="50" spans="1:4">
      <c r="A50" s="116" t="s">
        <v>85</v>
      </c>
      <c r="B50" s="132">
        <v>0</v>
      </c>
      <c r="C50" s="132">
        <v>0</v>
      </c>
      <c r="D50" s="132">
        <v>0</v>
      </c>
    </row>
    <row r="51" spans="1:4">
      <c r="A51" s="116" t="s">
        <v>88</v>
      </c>
      <c r="B51" s="132">
        <v>0</v>
      </c>
      <c r="C51" s="132">
        <v>0</v>
      </c>
      <c r="D51" s="132">
        <v>0</v>
      </c>
    </row>
    <row r="52" spans="1:4">
      <c r="A52" s="67"/>
      <c r="B52" s="112"/>
      <c r="C52" s="112"/>
      <c r="D52" s="112"/>
    </row>
    <row r="53" spans="1:4">
      <c r="A53" s="65" t="s">
        <v>70</v>
      </c>
      <c r="B53" s="132">
        <v>215283249.18000001</v>
      </c>
      <c r="C53" s="132">
        <v>57010330.579999998</v>
      </c>
      <c r="D53" s="132">
        <v>55790305.109999999</v>
      </c>
    </row>
    <row r="54" spans="1:4">
      <c r="A54" s="67"/>
      <c r="B54" s="112"/>
      <c r="C54" s="112"/>
      <c r="D54" s="112"/>
    </row>
    <row r="55" spans="1:4">
      <c r="A55" s="65" t="s">
        <v>73</v>
      </c>
      <c r="B55" s="20"/>
      <c r="C55" s="132">
        <v>17780254.609999999</v>
      </c>
      <c r="D55" s="132">
        <v>17584188.050000001</v>
      </c>
    </row>
    <row r="56" spans="1:4">
      <c r="A56" s="67"/>
      <c r="B56" s="112"/>
      <c r="C56" s="112"/>
      <c r="D56" s="112"/>
    </row>
    <row r="57" spans="1:4">
      <c r="A57" s="107" t="s">
        <v>93</v>
      </c>
      <c r="B57" s="110">
        <f>B48+B49-B53+B55</f>
        <v>0</v>
      </c>
      <c r="C57" s="110">
        <f>C48+C49-C53+C55</f>
        <v>40748082.480000004</v>
      </c>
      <c r="D57" s="110">
        <f>D48+D49-D53+D55</f>
        <v>41750711.390000001</v>
      </c>
    </row>
    <row r="58" spans="1:4">
      <c r="A58" s="117"/>
      <c r="B58" s="118"/>
      <c r="C58" s="118"/>
      <c r="D58" s="118"/>
    </row>
    <row r="59" spans="1:4">
      <c r="A59" s="107" t="s">
        <v>94</v>
      </c>
      <c r="B59" s="110">
        <f>B57-B49</f>
        <v>0</v>
      </c>
      <c r="C59" s="110">
        <f>C57-C49</f>
        <v>40748082.480000004</v>
      </c>
      <c r="D59" s="110">
        <f>D57-D49</f>
        <v>41750711.390000001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4" t="s">
        <v>67</v>
      </c>
      <c r="B63" s="131">
        <v>83374429.209999993</v>
      </c>
      <c r="C63" s="131">
        <v>23126909.399999999</v>
      </c>
      <c r="D63" s="131">
        <v>23126909.399999999</v>
      </c>
    </row>
    <row r="64" spans="1:4" ht="14.65" customHeight="1">
      <c r="A64" s="115" t="s">
        <v>95</v>
      </c>
      <c r="B64" s="102">
        <f>B65-B66</f>
        <v>0</v>
      </c>
      <c r="C64" s="102">
        <f>C65-C66</f>
        <v>0</v>
      </c>
      <c r="D64" s="102">
        <f>D65-D66</f>
        <v>0</v>
      </c>
    </row>
    <row r="65" spans="1:4">
      <c r="A65" s="116" t="s">
        <v>86</v>
      </c>
      <c r="B65" s="105">
        <v>0</v>
      </c>
      <c r="C65" s="105">
        <v>0</v>
      </c>
      <c r="D65" s="105">
        <v>0</v>
      </c>
    </row>
    <row r="66" spans="1:4">
      <c r="A66" s="116" t="s">
        <v>89</v>
      </c>
      <c r="B66" s="105">
        <v>0</v>
      </c>
      <c r="C66" s="105">
        <v>0</v>
      </c>
      <c r="D66" s="105">
        <v>0</v>
      </c>
    </row>
    <row r="67" spans="1:4">
      <c r="A67" s="67"/>
      <c r="B67" s="104"/>
      <c r="C67" s="104"/>
      <c r="D67" s="104"/>
    </row>
    <row r="68" spans="1:4">
      <c r="A68" s="65" t="s">
        <v>96</v>
      </c>
      <c r="B68" s="105">
        <v>83374429.209999993</v>
      </c>
      <c r="C68" s="105">
        <v>23992189.670000002</v>
      </c>
      <c r="D68" s="105">
        <v>23992189.670000002</v>
      </c>
    </row>
    <row r="69" spans="1:4">
      <c r="A69" s="67"/>
      <c r="B69" s="104"/>
      <c r="C69" s="104"/>
      <c r="D69" s="104"/>
    </row>
    <row r="70" spans="1:4">
      <c r="A70" s="65" t="s">
        <v>74</v>
      </c>
      <c r="B70" s="22">
        <v>0</v>
      </c>
      <c r="C70" s="105">
        <v>8592676.5899999999</v>
      </c>
      <c r="D70" s="105">
        <v>8592676.5899999999</v>
      </c>
    </row>
    <row r="71" spans="1:4">
      <c r="A71" s="67"/>
      <c r="B71" s="104"/>
      <c r="C71" s="104"/>
      <c r="D71" s="104"/>
    </row>
    <row r="72" spans="1:4">
      <c r="A72" s="107" t="s">
        <v>97</v>
      </c>
      <c r="B72" s="102">
        <f>B63+B64-B68+B70</f>
        <v>0</v>
      </c>
      <c r="C72" s="102">
        <f>C63+C64-C68+C70</f>
        <v>7727396.3199999966</v>
      </c>
      <c r="D72" s="102">
        <f>D63+D64-D68+D70</f>
        <v>7727396.3199999966</v>
      </c>
    </row>
    <row r="73" spans="1:4">
      <c r="A73" s="67"/>
      <c r="B73" s="104"/>
      <c r="C73" s="104"/>
      <c r="D73" s="104"/>
    </row>
    <row r="74" spans="1:4">
      <c r="A74" s="107" t="s">
        <v>98</v>
      </c>
      <c r="B74" s="102">
        <f>B72-B64</f>
        <v>0</v>
      </c>
      <c r="C74" s="102">
        <f>C72-C64</f>
        <v>7727396.3199999966</v>
      </c>
      <c r="D74" s="102">
        <f>D72-D64</f>
        <v>7727396.3199999966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opLeftCell="A31" zoomScale="85" zoomScaleNormal="85" workbookViewId="0">
      <selection activeCell="A49" sqref="A49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273" t="s">
        <v>100</v>
      </c>
      <c r="B1" s="273"/>
      <c r="C1" s="273"/>
      <c r="D1" s="273"/>
      <c r="E1" s="273"/>
      <c r="F1" s="273"/>
      <c r="G1" s="273"/>
    </row>
    <row r="2" spans="1:7">
      <c r="A2" s="259" t="s">
        <v>653</v>
      </c>
      <c r="B2" s="260"/>
      <c r="C2" s="260"/>
      <c r="D2" s="260"/>
      <c r="E2" s="260"/>
      <c r="F2" s="260"/>
      <c r="G2" s="261"/>
    </row>
    <row r="3" spans="1:7">
      <c r="A3" s="262" t="s">
        <v>101</v>
      </c>
      <c r="B3" s="263"/>
      <c r="C3" s="263"/>
      <c r="D3" s="263"/>
      <c r="E3" s="263"/>
      <c r="F3" s="263"/>
      <c r="G3" s="264"/>
    </row>
    <row r="4" spans="1:7">
      <c r="A4" s="262" t="s">
        <v>656</v>
      </c>
      <c r="B4" s="263"/>
      <c r="C4" s="263"/>
      <c r="D4" s="263"/>
      <c r="E4" s="263"/>
      <c r="F4" s="263"/>
      <c r="G4" s="264"/>
    </row>
    <row r="5" spans="1:7">
      <c r="A5" s="265" t="s">
        <v>2</v>
      </c>
      <c r="B5" s="266"/>
      <c r="C5" s="266"/>
      <c r="D5" s="266"/>
      <c r="E5" s="266"/>
      <c r="F5" s="266"/>
      <c r="G5" s="267"/>
    </row>
    <row r="6" spans="1:7">
      <c r="A6" s="270" t="s">
        <v>63</v>
      </c>
      <c r="B6" s="272" t="s">
        <v>102</v>
      </c>
      <c r="C6" s="272"/>
      <c r="D6" s="272"/>
      <c r="E6" s="272"/>
      <c r="F6" s="272"/>
      <c r="G6" s="272" t="s">
        <v>103</v>
      </c>
    </row>
    <row r="7" spans="1:7" ht="30">
      <c r="A7" s="271"/>
      <c r="B7" s="68" t="s">
        <v>107</v>
      </c>
      <c r="C7" s="69" t="s">
        <v>104</v>
      </c>
      <c r="D7" s="68" t="s">
        <v>105</v>
      </c>
      <c r="E7" s="68" t="s">
        <v>61</v>
      </c>
      <c r="F7" s="68" t="s">
        <v>106</v>
      </c>
      <c r="G7" s="272"/>
    </row>
    <row r="8" spans="1:7">
      <c r="A8" s="25" t="s">
        <v>108</v>
      </c>
      <c r="B8" s="119"/>
      <c r="C8" s="119"/>
      <c r="D8" s="119"/>
      <c r="E8" s="119"/>
      <c r="F8" s="119"/>
      <c r="G8" s="119"/>
    </row>
    <row r="9" spans="1:7">
      <c r="A9" s="65" t="s">
        <v>109</v>
      </c>
      <c r="B9" s="132">
        <v>29468919.289999999</v>
      </c>
      <c r="C9" s="132">
        <v>0</v>
      </c>
      <c r="D9" s="111">
        <f>B9+C9</f>
        <v>29468919.289999999</v>
      </c>
      <c r="E9" s="132">
        <v>26250837.890000001</v>
      </c>
      <c r="F9" s="132">
        <v>26250837.829999998</v>
      </c>
      <c r="G9" s="111">
        <f>F9-B9</f>
        <v>-3218081.4600000009</v>
      </c>
    </row>
    <row r="10" spans="1:7">
      <c r="A10" s="65" t="s">
        <v>110</v>
      </c>
      <c r="B10" s="132">
        <v>0</v>
      </c>
      <c r="C10" s="132">
        <v>0</v>
      </c>
      <c r="D10" s="111">
        <f t="shared" ref="D10:D15" si="0">B10+C10</f>
        <v>0</v>
      </c>
      <c r="E10" s="132">
        <v>0</v>
      </c>
      <c r="F10" s="132">
        <v>0</v>
      </c>
      <c r="G10" s="111">
        <f t="shared" ref="G10:G39" si="1">F10-B10</f>
        <v>0</v>
      </c>
    </row>
    <row r="11" spans="1:7">
      <c r="A11" s="65" t="s">
        <v>111</v>
      </c>
      <c r="B11" s="132">
        <v>738965.69</v>
      </c>
      <c r="C11" s="132">
        <v>0</v>
      </c>
      <c r="D11" s="111">
        <f t="shared" si="0"/>
        <v>738965.69</v>
      </c>
      <c r="E11" s="132">
        <v>364630.25</v>
      </c>
      <c r="F11" s="132">
        <v>364630.29</v>
      </c>
      <c r="G11" s="111">
        <f t="shared" si="1"/>
        <v>-374335.39999999997</v>
      </c>
    </row>
    <row r="12" spans="1:7">
      <c r="A12" s="65" t="s">
        <v>112</v>
      </c>
      <c r="B12" s="132">
        <v>23241470.620000001</v>
      </c>
      <c r="C12" s="132">
        <v>0</v>
      </c>
      <c r="D12" s="111">
        <f t="shared" si="0"/>
        <v>23241470.620000001</v>
      </c>
      <c r="E12" s="132">
        <v>5913151.7599999998</v>
      </c>
      <c r="F12" s="132">
        <v>5891821.7999999998</v>
      </c>
      <c r="G12" s="111">
        <f t="shared" si="1"/>
        <v>-17349648.82</v>
      </c>
    </row>
    <row r="13" spans="1:7">
      <c r="A13" s="65" t="s">
        <v>113</v>
      </c>
      <c r="B13" s="132">
        <v>3010541.47</v>
      </c>
      <c r="C13" s="132">
        <v>0</v>
      </c>
      <c r="D13" s="111">
        <f t="shared" si="0"/>
        <v>3010541.47</v>
      </c>
      <c r="E13" s="132">
        <v>844317.57</v>
      </c>
      <c r="F13" s="132">
        <v>844317.58</v>
      </c>
      <c r="G13" s="111">
        <f t="shared" si="1"/>
        <v>-2166223.89</v>
      </c>
    </row>
    <row r="14" spans="1:7">
      <c r="A14" s="65" t="s">
        <v>114</v>
      </c>
      <c r="B14" s="132">
        <v>1852246.45</v>
      </c>
      <c r="C14" s="132">
        <v>0</v>
      </c>
      <c r="D14" s="111">
        <f t="shared" si="0"/>
        <v>1852246.45</v>
      </c>
      <c r="E14" s="132">
        <v>778918.57</v>
      </c>
      <c r="F14" s="132">
        <v>778918.54</v>
      </c>
      <c r="G14" s="111">
        <f t="shared" si="1"/>
        <v>-1073327.9099999999</v>
      </c>
    </row>
    <row r="15" spans="1:7">
      <c r="A15" s="65" t="s">
        <v>115</v>
      </c>
      <c r="B15" s="132">
        <v>0</v>
      </c>
      <c r="C15" s="132">
        <v>0</v>
      </c>
      <c r="D15" s="111">
        <f t="shared" si="0"/>
        <v>0</v>
      </c>
      <c r="E15" s="132">
        <v>0</v>
      </c>
      <c r="F15" s="132">
        <v>0</v>
      </c>
      <c r="G15" s="111">
        <f t="shared" si="1"/>
        <v>0</v>
      </c>
    </row>
    <row r="16" spans="1:7">
      <c r="A16" s="120" t="s">
        <v>116</v>
      </c>
      <c r="B16" s="111">
        <f>SUM(B17:B27)</f>
        <v>154212310.91999999</v>
      </c>
      <c r="C16" s="111">
        <f t="shared" ref="C16:F16" si="2">SUM(C17:C27)</f>
        <v>14659903.079999998</v>
      </c>
      <c r="D16" s="111">
        <f t="shared" si="2"/>
        <v>168872214</v>
      </c>
      <c r="E16" s="111">
        <f t="shared" si="2"/>
        <v>43567490.049999997</v>
      </c>
      <c r="F16" s="111">
        <f t="shared" si="2"/>
        <v>43567490.049999997</v>
      </c>
      <c r="G16" s="111">
        <f t="shared" si="1"/>
        <v>-110644820.86999999</v>
      </c>
    </row>
    <row r="17" spans="1:7">
      <c r="A17" s="121" t="s">
        <v>117</v>
      </c>
      <c r="B17" s="132">
        <v>88108638.879999995</v>
      </c>
      <c r="C17" s="132">
        <v>10420263.119999999</v>
      </c>
      <c r="D17" s="111">
        <f t="shared" ref="D17:D27" si="3">B17+C17</f>
        <v>98528902</v>
      </c>
      <c r="E17" s="132">
        <v>26326347.870000001</v>
      </c>
      <c r="F17" s="132">
        <v>26326347.870000001</v>
      </c>
      <c r="G17" s="111">
        <f t="shared" si="1"/>
        <v>-61782291.00999999</v>
      </c>
    </row>
    <row r="18" spans="1:7">
      <c r="A18" s="121" t="s">
        <v>118</v>
      </c>
      <c r="B18" s="132">
        <v>40452159.329999998</v>
      </c>
      <c r="C18" s="132">
        <v>4126597.67</v>
      </c>
      <c r="D18" s="111">
        <f t="shared" si="3"/>
        <v>44578757</v>
      </c>
      <c r="E18" s="132">
        <v>11283875.880000001</v>
      </c>
      <c r="F18" s="132">
        <v>11283875.880000001</v>
      </c>
      <c r="G18" s="111">
        <f t="shared" si="1"/>
        <v>-29168283.449999996</v>
      </c>
    </row>
    <row r="19" spans="1:7">
      <c r="A19" s="121" t="s">
        <v>119</v>
      </c>
      <c r="B19" s="132">
        <v>8058808.1200000001</v>
      </c>
      <c r="C19" s="132">
        <v>2283536.88</v>
      </c>
      <c r="D19" s="111">
        <f t="shared" si="3"/>
        <v>10342345</v>
      </c>
      <c r="E19" s="132">
        <v>2663184.87</v>
      </c>
      <c r="F19" s="132">
        <v>2663184.87</v>
      </c>
      <c r="G19" s="111">
        <f t="shared" si="1"/>
        <v>-5395623.25</v>
      </c>
    </row>
    <row r="20" spans="1:7">
      <c r="A20" s="121" t="s">
        <v>120</v>
      </c>
      <c r="B20" s="111">
        <v>0</v>
      </c>
      <c r="C20" s="111">
        <v>0</v>
      </c>
      <c r="D20" s="111">
        <f t="shared" si="3"/>
        <v>0</v>
      </c>
      <c r="E20" s="111">
        <v>0</v>
      </c>
      <c r="F20" s="111">
        <v>0</v>
      </c>
      <c r="G20" s="111">
        <f t="shared" si="1"/>
        <v>0</v>
      </c>
    </row>
    <row r="21" spans="1:7">
      <c r="A21" s="121" t="s">
        <v>121</v>
      </c>
      <c r="B21" s="111">
        <v>0</v>
      </c>
      <c r="C21" s="111">
        <v>0</v>
      </c>
      <c r="D21" s="111">
        <f t="shared" si="3"/>
        <v>0</v>
      </c>
      <c r="E21" s="111">
        <v>0</v>
      </c>
      <c r="F21" s="111">
        <v>0</v>
      </c>
      <c r="G21" s="111">
        <f t="shared" si="1"/>
        <v>0</v>
      </c>
    </row>
    <row r="22" spans="1:7">
      <c r="A22" s="121" t="s">
        <v>122</v>
      </c>
      <c r="B22" s="132">
        <v>4077809.82</v>
      </c>
      <c r="C22" s="132">
        <v>-47822.82</v>
      </c>
      <c r="D22" s="111">
        <f t="shared" si="3"/>
        <v>4029987</v>
      </c>
      <c r="E22" s="132">
        <v>1181240.27</v>
      </c>
      <c r="F22" s="132">
        <v>1181240.27</v>
      </c>
      <c r="G22" s="111">
        <f t="shared" si="1"/>
        <v>-2896569.55</v>
      </c>
    </row>
    <row r="23" spans="1:7">
      <c r="A23" s="121" t="s">
        <v>123</v>
      </c>
      <c r="B23" s="111">
        <v>0</v>
      </c>
      <c r="C23" s="111">
        <v>0</v>
      </c>
      <c r="D23" s="111">
        <f t="shared" si="3"/>
        <v>0</v>
      </c>
      <c r="E23" s="111">
        <v>0</v>
      </c>
      <c r="F23" s="111">
        <v>0</v>
      </c>
      <c r="G23" s="111">
        <f t="shared" si="1"/>
        <v>0</v>
      </c>
    </row>
    <row r="24" spans="1:7">
      <c r="A24" s="121" t="s">
        <v>124</v>
      </c>
      <c r="B24" s="111">
        <v>0</v>
      </c>
      <c r="C24" s="111">
        <v>0</v>
      </c>
      <c r="D24" s="111">
        <f t="shared" si="3"/>
        <v>0</v>
      </c>
      <c r="E24" s="111">
        <v>0</v>
      </c>
      <c r="F24" s="111">
        <v>0</v>
      </c>
      <c r="G24" s="111">
        <f t="shared" si="1"/>
        <v>0</v>
      </c>
    </row>
    <row r="25" spans="1:7">
      <c r="A25" s="121" t="s">
        <v>125</v>
      </c>
      <c r="B25" s="132">
        <v>1929729.81</v>
      </c>
      <c r="C25" s="132">
        <v>-246756.81</v>
      </c>
      <c r="D25" s="111">
        <f t="shared" si="3"/>
        <v>1682973</v>
      </c>
      <c r="E25" s="132">
        <v>471503.16</v>
      </c>
      <c r="F25" s="132">
        <v>471503.16</v>
      </c>
      <c r="G25" s="111">
        <f t="shared" si="1"/>
        <v>-1458226.6500000001</v>
      </c>
    </row>
    <row r="26" spans="1:7">
      <c r="A26" s="121" t="s">
        <v>126</v>
      </c>
      <c r="B26" s="132">
        <v>11585164.960000001</v>
      </c>
      <c r="C26" s="132">
        <v>-1875914.96</v>
      </c>
      <c r="D26" s="111">
        <f t="shared" si="3"/>
        <v>9709250</v>
      </c>
      <c r="E26" s="132">
        <v>1641338</v>
      </c>
      <c r="F26" s="132">
        <v>1641338</v>
      </c>
      <c r="G26" s="111">
        <f t="shared" si="1"/>
        <v>-9943826.9600000009</v>
      </c>
    </row>
    <row r="27" spans="1:7">
      <c r="A27" s="121" t="s">
        <v>127</v>
      </c>
      <c r="B27" s="132">
        <v>0</v>
      </c>
      <c r="C27" s="132">
        <v>0</v>
      </c>
      <c r="D27" s="111">
        <f t="shared" si="3"/>
        <v>0</v>
      </c>
      <c r="E27" s="132">
        <v>0</v>
      </c>
      <c r="F27" s="132">
        <v>0</v>
      </c>
      <c r="G27" s="111">
        <f t="shared" si="1"/>
        <v>0</v>
      </c>
    </row>
    <row r="28" spans="1:7">
      <c r="A28" s="65" t="s">
        <v>128</v>
      </c>
      <c r="B28" s="111">
        <f>SUM(B29:B33)</f>
        <v>2399954.71</v>
      </c>
      <c r="C28" s="111">
        <f t="shared" ref="C28:F28" si="4">SUM(C29:C33)</f>
        <v>363829.47</v>
      </c>
      <c r="D28" s="111">
        <f t="shared" si="4"/>
        <v>2763784.18</v>
      </c>
      <c r="E28" s="111">
        <f t="shared" si="4"/>
        <v>735666.73</v>
      </c>
      <c r="F28" s="111">
        <f t="shared" si="4"/>
        <v>735666.73</v>
      </c>
      <c r="G28" s="111">
        <f t="shared" si="1"/>
        <v>-1664287.98</v>
      </c>
    </row>
    <row r="29" spans="1:7">
      <c r="A29" s="121" t="s">
        <v>129</v>
      </c>
      <c r="B29" s="132">
        <v>4507.04</v>
      </c>
      <c r="C29" s="132">
        <v>10000</v>
      </c>
      <c r="D29" s="111">
        <f t="shared" ref="D29:D33" si="5">B29+C29</f>
        <v>14507.04</v>
      </c>
      <c r="E29" s="132">
        <v>4063.59</v>
      </c>
      <c r="F29" s="132">
        <v>4063.59</v>
      </c>
      <c r="G29" s="111">
        <f t="shared" si="1"/>
        <v>-443.44999999999982</v>
      </c>
    </row>
    <row r="30" spans="1:7">
      <c r="A30" s="121" t="s">
        <v>130</v>
      </c>
      <c r="B30" s="132">
        <v>227558.44</v>
      </c>
      <c r="C30" s="132">
        <v>38399.56</v>
      </c>
      <c r="D30" s="111">
        <f t="shared" si="5"/>
        <v>265958</v>
      </c>
      <c r="E30" s="132">
        <v>66489.39</v>
      </c>
      <c r="F30" s="132">
        <v>66489.39</v>
      </c>
      <c r="G30" s="111">
        <f t="shared" si="1"/>
        <v>-161069.04999999999</v>
      </c>
    </row>
    <row r="31" spans="1:7">
      <c r="A31" s="121" t="s">
        <v>131</v>
      </c>
      <c r="B31" s="132">
        <v>1578972.22</v>
      </c>
      <c r="C31" s="132">
        <v>-206670.22</v>
      </c>
      <c r="D31" s="111">
        <f t="shared" si="5"/>
        <v>1372302</v>
      </c>
      <c r="E31" s="132">
        <v>333994.96999999997</v>
      </c>
      <c r="F31" s="132">
        <v>333994.96999999997</v>
      </c>
      <c r="G31" s="111">
        <f t="shared" si="1"/>
        <v>-1244977.25</v>
      </c>
    </row>
    <row r="32" spans="1:7">
      <c r="A32" s="121" t="s">
        <v>132</v>
      </c>
      <c r="B32" s="111">
        <v>0</v>
      </c>
      <c r="C32" s="111">
        <v>0</v>
      </c>
      <c r="D32" s="111">
        <f t="shared" si="5"/>
        <v>0</v>
      </c>
      <c r="E32" s="111">
        <v>0</v>
      </c>
      <c r="F32" s="111">
        <v>0</v>
      </c>
      <c r="G32" s="111">
        <f t="shared" si="1"/>
        <v>0</v>
      </c>
    </row>
    <row r="33" spans="1:7">
      <c r="A33" s="121" t="s">
        <v>133</v>
      </c>
      <c r="B33" s="132">
        <v>588917.01</v>
      </c>
      <c r="C33" s="132">
        <v>522100.13</v>
      </c>
      <c r="D33" s="111">
        <f t="shared" si="5"/>
        <v>1111017.1400000001</v>
      </c>
      <c r="E33" s="132">
        <v>331118.78000000003</v>
      </c>
      <c r="F33" s="132">
        <v>331118.78000000003</v>
      </c>
      <c r="G33" s="111">
        <f t="shared" si="1"/>
        <v>-257798.22999999998</v>
      </c>
    </row>
    <row r="34" spans="1:7">
      <c r="A34" s="65" t="s">
        <v>134</v>
      </c>
      <c r="B34" s="132">
        <v>358840.03</v>
      </c>
      <c r="C34" s="132">
        <v>1416678.6</v>
      </c>
      <c r="D34" s="111">
        <f>B34+C34</f>
        <v>1775518.6300000001</v>
      </c>
      <c r="E34" s="132">
        <v>1523145.63</v>
      </c>
      <c r="F34" s="132">
        <v>1523145.63</v>
      </c>
      <c r="G34" s="111">
        <f t="shared" si="1"/>
        <v>1164305.5999999999</v>
      </c>
    </row>
    <row r="35" spans="1:7">
      <c r="A35" s="65" t="s">
        <v>135</v>
      </c>
      <c r="B35" s="111">
        <f>B36</f>
        <v>0</v>
      </c>
      <c r="C35" s="111">
        <f>C36</f>
        <v>0</v>
      </c>
      <c r="D35" s="111">
        <f>B35+C35</f>
        <v>0</v>
      </c>
      <c r="E35" s="111">
        <f>E36</f>
        <v>0</v>
      </c>
      <c r="F35" s="111">
        <f>F36</f>
        <v>0</v>
      </c>
      <c r="G35" s="111">
        <f t="shared" si="1"/>
        <v>0</v>
      </c>
    </row>
    <row r="36" spans="1:7">
      <c r="A36" s="121" t="s">
        <v>136</v>
      </c>
      <c r="B36" s="132">
        <v>0</v>
      </c>
      <c r="C36" s="132">
        <v>0</v>
      </c>
      <c r="D36" s="111">
        <f>B36+C36</f>
        <v>0</v>
      </c>
      <c r="E36" s="132">
        <v>0</v>
      </c>
      <c r="F36" s="132">
        <v>0</v>
      </c>
      <c r="G36" s="111">
        <f t="shared" si="1"/>
        <v>0</v>
      </c>
    </row>
    <row r="37" spans="1:7">
      <c r="A37" s="65" t="s">
        <v>137</v>
      </c>
      <c r="B37" s="111">
        <f>B38+B39</f>
        <v>0</v>
      </c>
      <c r="C37" s="111">
        <f t="shared" ref="C37:F37" si="6">C38+C39</f>
        <v>0</v>
      </c>
      <c r="D37" s="111">
        <f t="shared" si="6"/>
        <v>0</v>
      </c>
      <c r="E37" s="111">
        <f t="shared" si="6"/>
        <v>0</v>
      </c>
      <c r="F37" s="111">
        <f t="shared" si="6"/>
        <v>0</v>
      </c>
      <c r="G37" s="111">
        <f t="shared" si="1"/>
        <v>0</v>
      </c>
    </row>
    <row r="38" spans="1:7">
      <c r="A38" s="121" t="s">
        <v>138</v>
      </c>
      <c r="B38" s="111">
        <v>0</v>
      </c>
      <c r="C38" s="111">
        <v>0</v>
      </c>
      <c r="D38" s="111">
        <f>B38+C38</f>
        <v>0</v>
      </c>
      <c r="E38" s="111">
        <v>0</v>
      </c>
      <c r="F38" s="111">
        <v>0</v>
      </c>
      <c r="G38" s="111">
        <f t="shared" si="1"/>
        <v>0</v>
      </c>
    </row>
    <row r="39" spans="1:7">
      <c r="A39" s="121" t="s">
        <v>139</v>
      </c>
      <c r="B39" s="111">
        <v>0</v>
      </c>
      <c r="C39" s="111">
        <v>0</v>
      </c>
      <c r="D39" s="111">
        <f>B39+C39</f>
        <v>0</v>
      </c>
      <c r="E39" s="111">
        <v>0</v>
      </c>
      <c r="F39" s="111">
        <v>0</v>
      </c>
      <c r="G39" s="111">
        <f t="shared" si="1"/>
        <v>0</v>
      </c>
    </row>
    <row r="40" spans="1:7">
      <c r="A40" s="67"/>
      <c r="B40" s="111"/>
      <c r="C40" s="111"/>
      <c r="D40" s="111"/>
      <c r="E40" s="111"/>
      <c r="F40" s="111"/>
      <c r="G40" s="111"/>
    </row>
    <row r="41" spans="1:7">
      <c r="A41" s="66" t="s">
        <v>140</v>
      </c>
      <c r="B41" s="110">
        <f>B9+B10+B11+B12+B13+B14+B15+B16+B28++B34+B35+B37</f>
        <v>215283249.18000001</v>
      </c>
      <c r="C41" s="110">
        <f>C9+C10+C11+C12+C13+C14+C15+C16+C28++C34+C35+C37</f>
        <v>16440411.149999999</v>
      </c>
      <c r="D41" s="110">
        <f t="shared" ref="D41:G41" si="7">D9+D10+D11+D12+D13+D14+D15+D16+D28++D34+D35+D37</f>
        <v>231723660.33000001</v>
      </c>
      <c r="E41" s="110">
        <f t="shared" si="7"/>
        <v>79978158.450000003</v>
      </c>
      <c r="F41" s="110">
        <f t="shared" si="7"/>
        <v>79956828.450000003</v>
      </c>
      <c r="G41" s="110">
        <f t="shared" si="7"/>
        <v>-135326420.72999999</v>
      </c>
    </row>
    <row r="42" spans="1:7">
      <c r="A42" s="66" t="s">
        <v>141</v>
      </c>
      <c r="B42" s="26"/>
      <c r="C42" s="26"/>
      <c r="D42" s="26"/>
      <c r="E42" s="26"/>
      <c r="F42" s="26"/>
      <c r="G42" s="110">
        <f>IF((F41-B41)&lt;0,0,(F41-B41))</f>
        <v>0</v>
      </c>
    </row>
    <row r="43" spans="1:7">
      <c r="A43" s="67"/>
      <c r="B43" s="112"/>
      <c r="C43" s="112"/>
      <c r="D43" s="112"/>
      <c r="E43" s="112"/>
      <c r="F43" s="112"/>
      <c r="G43" s="112"/>
    </row>
    <row r="44" spans="1:7">
      <c r="A44" s="66" t="s">
        <v>142</v>
      </c>
      <c r="B44" s="112"/>
      <c r="C44" s="112"/>
      <c r="D44" s="112"/>
      <c r="E44" s="112"/>
      <c r="F44" s="112"/>
      <c r="G44" s="112"/>
    </row>
    <row r="45" spans="1:7">
      <c r="A45" s="65" t="s">
        <v>143</v>
      </c>
      <c r="B45" s="111">
        <f>SUM(B46:B53)</f>
        <v>83374429.209999993</v>
      </c>
      <c r="C45" s="111">
        <f>SUM(C46:C53)</f>
        <v>5243319</v>
      </c>
      <c r="D45" s="111">
        <f>SUM(D46:D53)</f>
        <v>88617748.209999993</v>
      </c>
      <c r="E45" s="111">
        <f>SUM(E46:E53)</f>
        <v>23126909.399999999</v>
      </c>
      <c r="F45" s="111">
        <f>SUM(F46:F53)</f>
        <v>23126909.399999999</v>
      </c>
      <c r="G45" s="111">
        <f>F45-B45</f>
        <v>-60247519.809999995</v>
      </c>
    </row>
    <row r="46" spans="1:7">
      <c r="A46" s="122" t="s">
        <v>144</v>
      </c>
      <c r="B46" s="111">
        <v>0</v>
      </c>
      <c r="C46" s="111">
        <v>0</v>
      </c>
      <c r="D46" s="111">
        <f>B46+C46</f>
        <v>0</v>
      </c>
      <c r="E46" s="111">
        <v>0</v>
      </c>
      <c r="F46" s="111">
        <v>0</v>
      </c>
      <c r="G46" s="111">
        <f>F46-B46</f>
        <v>0</v>
      </c>
    </row>
    <row r="47" spans="1:7">
      <c r="A47" s="122" t="s">
        <v>145</v>
      </c>
      <c r="B47" s="111">
        <v>0</v>
      </c>
      <c r="C47" s="111">
        <v>0</v>
      </c>
      <c r="D47" s="111">
        <f t="shared" ref="D47:D53" si="8">B47+C47</f>
        <v>0</v>
      </c>
      <c r="E47" s="111">
        <v>0</v>
      </c>
      <c r="F47" s="111">
        <v>0</v>
      </c>
      <c r="G47" s="111">
        <f t="shared" ref="G47:G48" si="9">F47-B47</f>
        <v>0</v>
      </c>
    </row>
    <row r="48" spans="1:7">
      <c r="A48" s="122" t="s">
        <v>146</v>
      </c>
      <c r="B48" s="132">
        <v>23091533.059999999</v>
      </c>
      <c r="C48" s="132">
        <v>-80611</v>
      </c>
      <c r="D48" s="111">
        <f t="shared" si="8"/>
        <v>23010922.059999999</v>
      </c>
      <c r="E48" s="132">
        <v>6771921.3099999996</v>
      </c>
      <c r="F48" s="132">
        <v>6771921.3099999996</v>
      </c>
      <c r="G48" s="111">
        <f t="shared" si="9"/>
        <v>-16319611.75</v>
      </c>
    </row>
    <row r="49" spans="1:7" ht="30">
      <c r="A49" s="122" t="s">
        <v>147</v>
      </c>
      <c r="B49" s="132">
        <v>60282896.149999999</v>
      </c>
      <c r="C49" s="132">
        <v>5323930</v>
      </c>
      <c r="D49" s="111">
        <f t="shared" si="8"/>
        <v>65606826.149999999</v>
      </c>
      <c r="E49" s="132">
        <v>16354988.09</v>
      </c>
      <c r="F49" s="132">
        <v>16354988.09</v>
      </c>
      <c r="G49" s="111">
        <f>F49-B49</f>
        <v>-43927908.060000002</v>
      </c>
    </row>
    <row r="50" spans="1:7">
      <c r="A50" s="122" t="s">
        <v>148</v>
      </c>
      <c r="B50" s="111">
        <v>0</v>
      </c>
      <c r="C50" s="111">
        <v>0</v>
      </c>
      <c r="D50" s="111">
        <f t="shared" si="8"/>
        <v>0</v>
      </c>
      <c r="E50" s="111">
        <v>0</v>
      </c>
      <c r="F50" s="111">
        <v>0</v>
      </c>
      <c r="G50" s="111">
        <f t="shared" ref="G50:G63" si="10">F50-B50</f>
        <v>0</v>
      </c>
    </row>
    <row r="51" spans="1:7">
      <c r="A51" s="122" t="s">
        <v>149</v>
      </c>
      <c r="B51" s="111">
        <v>0</v>
      </c>
      <c r="C51" s="111">
        <v>0</v>
      </c>
      <c r="D51" s="111">
        <f t="shared" si="8"/>
        <v>0</v>
      </c>
      <c r="E51" s="111">
        <v>0</v>
      </c>
      <c r="F51" s="111">
        <v>0</v>
      </c>
      <c r="G51" s="111">
        <f t="shared" si="10"/>
        <v>0</v>
      </c>
    </row>
    <row r="52" spans="1:7" ht="30">
      <c r="A52" s="123" t="s">
        <v>150</v>
      </c>
      <c r="B52" s="111">
        <v>0</v>
      </c>
      <c r="C52" s="111">
        <v>0</v>
      </c>
      <c r="D52" s="111">
        <f t="shared" si="8"/>
        <v>0</v>
      </c>
      <c r="E52" s="111">
        <v>0</v>
      </c>
      <c r="F52" s="111">
        <v>0</v>
      </c>
      <c r="G52" s="111">
        <f t="shared" si="10"/>
        <v>0</v>
      </c>
    </row>
    <row r="53" spans="1:7">
      <c r="A53" s="121" t="s">
        <v>151</v>
      </c>
      <c r="B53" s="132">
        <v>0</v>
      </c>
      <c r="C53" s="132">
        <v>0</v>
      </c>
      <c r="D53" s="111">
        <f t="shared" si="8"/>
        <v>0</v>
      </c>
      <c r="E53" s="132">
        <v>0</v>
      </c>
      <c r="F53" s="132">
        <v>0</v>
      </c>
      <c r="G53" s="111">
        <f t="shared" si="10"/>
        <v>0</v>
      </c>
    </row>
    <row r="54" spans="1:7">
      <c r="A54" s="65" t="s">
        <v>152</v>
      </c>
      <c r="B54" s="111">
        <f>SUM(B55:B58)</f>
        <v>0</v>
      </c>
      <c r="C54" s="111">
        <f t="shared" ref="C54:F54" si="11">SUM(C55:C58)</f>
        <v>0</v>
      </c>
      <c r="D54" s="111">
        <f t="shared" si="11"/>
        <v>0</v>
      </c>
      <c r="E54" s="111">
        <f t="shared" si="11"/>
        <v>0</v>
      </c>
      <c r="F54" s="111">
        <f t="shared" si="11"/>
        <v>0</v>
      </c>
      <c r="G54" s="111">
        <f t="shared" si="10"/>
        <v>0</v>
      </c>
    </row>
    <row r="55" spans="1:7">
      <c r="A55" s="123" t="s">
        <v>153</v>
      </c>
      <c r="B55" s="111">
        <v>0</v>
      </c>
      <c r="C55" s="111">
        <v>0</v>
      </c>
      <c r="D55" s="111">
        <f t="shared" ref="D55:D58" si="12">B55+C55</f>
        <v>0</v>
      </c>
      <c r="E55" s="111">
        <v>0</v>
      </c>
      <c r="F55" s="111">
        <v>0</v>
      </c>
      <c r="G55" s="111">
        <f t="shared" si="10"/>
        <v>0</v>
      </c>
    </row>
    <row r="56" spans="1:7">
      <c r="A56" s="122" t="s">
        <v>154</v>
      </c>
      <c r="B56" s="111">
        <v>0</v>
      </c>
      <c r="C56" s="111">
        <v>0</v>
      </c>
      <c r="D56" s="111">
        <f t="shared" si="12"/>
        <v>0</v>
      </c>
      <c r="E56" s="111">
        <v>0</v>
      </c>
      <c r="F56" s="111">
        <v>0</v>
      </c>
      <c r="G56" s="111">
        <f t="shared" si="10"/>
        <v>0</v>
      </c>
    </row>
    <row r="57" spans="1:7">
      <c r="A57" s="122" t="s">
        <v>155</v>
      </c>
      <c r="B57" s="111">
        <v>0</v>
      </c>
      <c r="C57" s="111">
        <v>0</v>
      </c>
      <c r="D57" s="111">
        <f t="shared" si="12"/>
        <v>0</v>
      </c>
      <c r="E57" s="111">
        <v>0</v>
      </c>
      <c r="F57" s="111">
        <v>0</v>
      </c>
      <c r="G57" s="111">
        <f t="shared" si="10"/>
        <v>0</v>
      </c>
    </row>
    <row r="58" spans="1:7">
      <c r="A58" s="123" t="s">
        <v>156</v>
      </c>
      <c r="B58" s="132">
        <v>0</v>
      </c>
      <c r="C58" s="132">
        <v>0</v>
      </c>
      <c r="D58" s="111">
        <f t="shared" si="12"/>
        <v>0</v>
      </c>
      <c r="E58" s="132">
        <v>0</v>
      </c>
      <c r="F58" s="132">
        <v>0</v>
      </c>
      <c r="G58" s="111">
        <f t="shared" si="10"/>
        <v>0</v>
      </c>
    </row>
    <row r="59" spans="1:7">
      <c r="A59" s="65" t="s">
        <v>157</v>
      </c>
      <c r="B59" s="111">
        <f>B60+B61</f>
        <v>0</v>
      </c>
      <c r="C59" s="111">
        <f t="shared" ref="C59:F59" si="13">C60+C61</f>
        <v>0</v>
      </c>
      <c r="D59" s="111">
        <f t="shared" si="13"/>
        <v>0</v>
      </c>
      <c r="E59" s="111">
        <f t="shared" si="13"/>
        <v>0</v>
      </c>
      <c r="F59" s="111">
        <f t="shared" si="13"/>
        <v>0</v>
      </c>
      <c r="G59" s="111">
        <f t="shared" si="10"/>
        <v>0</v>
      </c>
    </row>
    <row r="60" spans="1:7">
      <c r="A60" s="122" t="s">
        <v>158</v>
      </c>
      <c r="B60" s="132">
        <v>0</v>
      </c>
      <c r="C60" s="132">
        <v>0</v>
      </c>
      <c r="D60" s="111">
        <f t="shared" ref="D60:D63" si="14">B60+C60</f>
        <v>0</v>
      </c>
      <c r="E60" s="132">
        <v>0</v>
      </c>
      <c r="F60" s="132">
        <v>0</v>
      </c>
      <c r="G60" s="111">
        <f t="shared" si="10"/>
        <v>0</v>
      </c>
    </row>
    <row r="61" spans="1:7">
      <c r="A61" s="122" t="s">
        <v>159</v>
      </c>
      <c r="B61" s="132">
        <v>0</v>
      </c>
      <c r="C61" s="132">
        <v>0</v>
      </c>
      <c r="D61" s="111">
        <f t="shared" si="14"/>
        <v>0</v>
      </c>
      <c r="E61" s="132">
        <v>0</v>
      </c>
      <c r="F61" s="132">
        <v>0</v>
      </c>
      <c r="G61" s="111">
        <f t="shared" si="10"/>
        <v>0</v>
      </c>
    </row>
    <row r="62" spans="1:7">
      <c r="A62" s="65" t="s">
        <v>160</v>
      </c>
      <c r="B62" s="132">
        <v>0</v>
      </c>
      <c r="C62" s="132">
        <v>0</v>
      </c>
      <c r="D62" s="111">
        <f t="shared" si="14"/>
        <v>0</v>
      </c>
      <c r="E62" s="132">
        <v>0</v>
      </c>
      <c r="F62" s="132">
        <v>0</v>
      </c>
      <c r="G62" s="111">
        <f t="shared" si="10"/>
        <v>0</v>
      </c>
    </row>
    <row r="63" spans="1:7">
      <c r="A63" s="65" t="s">
        <v>161</v>
      </c>
      <c r="B63" s="132">
        <v>0</v>
      </c>
      <c r="C63" s="132">
        <v>0</v>
      </c>
      <c r="D63" s="111">
        <f t="shared" si="14"/>
        <v>0</v>
      </c>
      <c r="E63" s="132">
        <v>0</v>
      </c>
      <c r="F63" s="132">
        <v>0</v>
      </c>
      <c r="G63" s="111">
        <f t="shared" si="10"/>
        <v>0</v>
      </c>
    </row>
    <row r="64" spans="1:7">
      <c r="A64" s="67"/>
      <c r="B64" s="112"/>
      <c r="C64" s="112"/>
      <c r="D64" s="112"/>
      <c r="E64" s="112"/>
      <c r="F64" s="112"/>
      <c r="G64" s="112"/>
    </row>
    <row r="65" spans="1:7">
      <c r="A65" s="66" t="s">
        <v>162</v>
      </c>
      <c r="B65" s="110">
        <f>B45+B54+B59+B62+B63</f>
        <v>83374429.209999993</v>
      </c>
      <c r="C65" s="110">
        <f>C45+C54+C59+C62+C63</f>
        <v>5243319</v>
      </c>
      <c r="D65" s="110">
        <f t="shared" ref="D65:F65" si="15">D45+D54+D59+D62+D63</f>
        <v>88617748.209999993</v>
      </c>
      <c r="E65" s="110">
        <f t="shared" si="15"/>
        <v>23126909.399999999</v>
      </c>
      <c r="F65" s="110">
        <f t="shared" si="15"/>
        <v>23126909.399999999</v>
      </c>
      <c r="G65" s="110">
        <f>F65-B65</f>
        <v>-60247519.809999995</v>
      </c>
    </row>
    <row r="66" spans="1:7">
      <c r="A66" s="67"/>
      <c r="B66" s="112"/>
      <c r="C66" s="112"/>
      <c r="D66" s="112"/>
      <c r="E66" s="112"/>
      <c r="F66" s="112"/>
      <c r="G66" s="112"/>
    </row>
    <row r="67" spans="1:7">
      <c r="A67" s="66" t="s">
        <v>163</v>
      </c>
      <c r="B67" s="110">
        <f>B68</f>
        <v>0</v>
      </c>
      <c r="C67" s="110">
        <f t="shared" ref="C67:G67" si="16">C68</f>
        <v>0</v>
      </c>
      <c r="D67" s="110">
        <f t="shared" si="16"/>
        <v>0</v>
      </c>
      <c r="E67" s="110">
        <f t="shared" si="16"/>
        <v>0</v>
      </c>
      <c r="F67" s="110">
        <f t="shared" si="16"/>
        <v>0</v>
      </c>
      <c r="G67" s="110">
        <f t="shared" si="16"/>
        <v>0</v>
      </c>
    </row>
    <row r="68" spans="1:7">
      <c r="A68" s="65" t="s">
        <v>164</v>
      </c>
      <c r="B68" s="132">
        <v>0</v>
      </c>
      <c r="C68" s="132">
        <v>0</v>
      </c>
      <c r="D68" s="111">
        <f>B68+C68</f>
        <v>0</v>
      </c>
      <c r="E68" s="132">
        <v>0</v>
      </c>
      <c r="F68" s="132">
        <v>0</v>
      </c>
      <c r="G68" s="111">
        <f t="shared" ref="G68" si="17">F68-B68</f>
        <v>0</v>
      </c>
    </row>
    <row r="69" spans="1:7">
      <c r="A69" s="67"/>
      <c r="B69" s="112"/>
      <c r="C69" s="112"/>
      <c r="D69" s="112"/>
      <c r="E69" s="112"/>
      <c r="F69" s="112"/>
      <c r="G69" s="112"/>
    </row>
    <row r="70" spans="1:7">
      <c r="A70" s="66" t="s">
        <v>165</v>
      </c>
      <c r="B70" s="110">
        <f>B41+B65+B67</f>
        <v>298657678.38999999</v>
      </c>
      <c r="C70" s="110">
        <f t="shared" ref="C70:G70" si="18">C41+C65+C67</f>
        <v>21683730.149999999</v>
      </c>
      <c r="D70" s="110">
        <f t="shared" si="18"/>
        <v>320341408.54000002</v>
      </c>
      <c r="E70" s="110">
        <f t="shared" si="18"/>
        <v>103105067.84999999</v>
      </c>
      <c r="F70" s="110">
        <f>F41+F65+F67</f>
        <v>103083737.84999999</v>
      </c>
      <c r="G70" s="110">
        <f t="shared" si="18"/>
        <v>-195573940.53999999</v>
      </c>
    </row>
    <row r="71" spans="1:7">
      <c r="A71" s="67"/>
      <c r="B71" s="112"/>
      <c r="C71" s="112"/>
      <c r="D71" s="112"/>
      <c r="E71" s="112"/>
      <c r="F71" s="112"/>
      <c r="G71" s="112"/>
    </row>
    <row r="72" spans="1:7">
      <c r="A72" s="66" t="s">
        <v>166</v>
      </c>
      <c r="B72" s="112"/>
      <c r="C72" s="112"/>
      <c r="D72" s="112"/>
      <c r="E72" s="112"/>
      <c r="F72" s="112"/>
      <c r="G72" s="112"/>
    </row>
    <row r="73" spans="1:7" ht="30">
      <c r="A73" s="124" t="s">
        <v>167</v>
      </c>
      <c r="B73" s="132">
        <v>0</v>
      </c>
      <c r="C73" s="132">
        <v>0</v>
      </c>
      <c r="D73" s="111">
        <f t="shared" ref="D73:D74" si="19">B73+C73</f>
        <v>0</v>
      </c>
      <c r="E73" s="132">
        <v>0</v>
      </c>
      <c r="F73" s="132">
        <v>0</v>
      </c>
      <c r="G73" s="111">
        <f t="shared" ref="G73:G74" si="20">F73-B73</f>
        <v>0</v>
      </c>
    </row>
    <row r="74" spans="1:7" ht="30">
      <c r="A74" s="124" t="s">
        <v>168</v>
      </c>
      <c r="B74" s="132">
        <v>0</v>
      </c>
      <c r="C74" s="132">
        <v>0</v>
      </c>
      <c r="D74" s="111">
        <f t="shared" si="19"/>
        <v>0</v>
      </c>
      <c r="E74" s="132">
        <v>0</v>
      </c>
      <c r="F74" s="132">
        <v>0</v>
      </c>
      <c r="G74" s="111">
        <f t="shared" si="20"/>
        <v>0</v>
      </c>
    </row>
    <row r="75" spans="1:7">
      <c r="A75" s="107" t="s">
        <v>169</v>
      </c>
      <c r="B75" s="110">
        <f>B73+B74</f>
        <v>0</v>
      </c>
      <c r="C75" s="110">
        <f t="shared" ref="C75:G75" si="21">C73+C74</f>
        <v>0</v>
      </c>
      <c r="D75" s="110">
        <f t="shared" si="21"/>
        <v>0</v>
      </c>
      <c r="E75" s="110">
        <f t="shared" si="21"/>
        <v>0</v>
      </c>
      <c r="F75" s="110">
        <f t="shared" si="21"/>
        <v>0</v>
      </c>
      <c r="G75" s="110">
        <f t="shared" si="21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opLeftCell="A79" zoomScale="85" zoomScaleNormal="85" workbookViewId="0">
      <selection activeCell="A17" sqref="A1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25"/>
  </cols>
  <sheetData>
    <row r="1" spans="1:8" ht="48.75" customHeight="1">
      <c r="A1" s="277" t="s">
        <v>170</v>
      </c>
      <c r="B1" s="273"/>
      <c r="C1" s="273"/>
      <c r="D1" s="273"/>
      <c r="E1" s="273"/>
      <c r="F1" s="273"/>
      <c r="G1" s="273"/>
      <c r="H1" s="126"/>
    </row>
    <row r="2" spans="1:8">
      <c r="A2" s="278" t="s">
        <v>653</v>
      </c>
      <c r="B2" s="278"/>
      <c r="C2" s="278"/>
      <c r="D2" s="278"/>
      <c r="E2" s="278"/>
      <c r="F2" s="278"/>
      <c r="G2" s="278"/>
      <c r="H2" s="126"/>
    </row>
    <row r="3" spans="1:8">
      <c r="A3" s="279" t="s">
        <v>171</v>
      </c>
      <c r="B3" s="279"/>
      <c r="C3" s="279"/>
      <c r="D3" s="279"/>
      <c r="E3" s="279"/>
      <c r="F3" s="279"/>
      <c r="G3" s="279"/>
      <c r="H3" s="126"/>
    </row>
    <row r="4" spans="1:8">
      <c r="A4" s="279" t="s">
        <v>172</v>
      </c>
      <c r="B4" s="279"/>
      <c r="C4" s="279"/>
      <c r="D4" s="279"/>
      <c r="E4" s="279"/>
      <c r="F4" s="279"/>
      <c r="G4" s="279"/>
      <c r="H4" s="126"/>
    </row>
    <row r="5" spans="1:8">
      <c r="A5" s="276" t="s">
        <v>656</v>
      </c>
      <c r="B5" s="276"/>
      <c r="C5" s="276"/>
      <c r="D5" s="276"/>
      <c r="E5" s="276"/>
      <c r="F5" s="276"/>
      <c r="G5" s="276"/>
      <c r="H5" s="126"/>
    </row>
    <row r="6" spans="1:8">
      <c r="A6" s="271" t="s">
        <v>2</v>
      </c>
      <c r="B6" s="271"/>
      <c r="C6" s="271"/>
      <c r="D6" s="271"/>
      <c r="E6" s="271"/>
      <c r="F6" s="271"/>
      <c r="G6" s="271"/>
      <c r="H6" s="126"/>
    </row>
    <row r="7" spans="1:8">
      <c r="A7" s="274" t="s">
        <v>63</v>
      </c>
      <c r="B7" s="274" t="s">
        <v>173</v>
      </c>
      <c r="C7" s="274"/>
      <c r="D7" s="274"/>
      <c r="E7" s="274"/>
      <c r="F7" s="274"/>
      <c r="G7" s="275" t="s">
        <v>174</v>
      </c>
      <c r="H7" s="126"/>
    </row>
    <row r="8" spans="1:8" ht="30">
      <c r="A8" s="274"/>
      <c r="B8" s="134" t="s">
        <v>78</v>
      </c>
      <c r="C8" s="134" t="s">
        <v>175</v>
      </c>
      <c r="D8" s="134" t="s">
        <v>176</v>
      </c>
      <c r="E8" s="134" t="s">
        <v>61</v>
      </c>
      <c r="F8" s="134" t="s">
        <v>99</v>
      </c>
      <c r="G8" s="274"/>
      <c r="H8" s="126"/>
    </row>
    <row r="9" spans="1:8">
      <c r="A9" s="33" t="s">
        <v>177</v>
      </c>
      <c r="B9" s="138">
        <f>B10+B18+B189+B28+B38+B48+B58+B62+B71+B75</f>
        <v>215283249.17999998</v>
      </c>
      <c r="C9" s="138">
        <f t="shared" ref="C9:G9" si="0">C10+C18+C189+C28+C38+C48+C58+C62+C71+C75</f>
        <v>26289033.07</v>
      </c>
      <c r="D9" s="138">
        <f t="shared" si="0"/>
        <v>241572282.25</v>
      </c>
      <c r="E9" s="138">
        <f t="shared" si="0"/>
        <v>57010330.579999998</v>
      </c>
      <c r="F9" s="138">
        <f t="shared" si="0"/>
        <v>55790305.109999999</v>
      </c>
      <c r="G9" s="138">
        <f t="shared" si="0"/>
        <v>184561951.67000002</v>
      </c>
      <c r="H9" s="126"/>
    </row>
    <row r="10" spans="1:8">
      <c r="A10" s="139" t="s">
        <v>178</v>
      </c>
      <c r="B10" s="140">
        <f>SUM(B11:B17)</f>
        <v>92032947.479999989</v>
      </c>
      <c r="C10" s="140">
        <f t="shared" ref="C10:G10" si="1">SUM(C11:C17)</f>
        <v>173635.19</v>
      </c>
      <c r="D10" s="140">
        <f t="shared" si="1"/>
        <v>92206582.670000002</v>
      </c>
      <c r="E10" s="140">
        <f t="shared" si="1"/>
        <v>17064877.379999999</v>
      </c>
      <c r="F10" s="140">
        <f t="shared" si="1"/>
        <v>17064877.379999999</v>
      </c>
      <c r="G10" s="140">
        <f t="shared" si="1"/>
        <v>75141705.290000007</v>
      </c>
      <c r="H10" s="126"/>
    </row>
    <row r="11" spans="1:8">
      <c r="A11" s="141" t="s">
        <v>179</v>
      </c>
      <c r="B11" s="142">
        <v>46488009.649999999</v>
      </c>
      <c r="C11" s="142">
        <v>65608.31</v>
      </c>
      <c r="D11" s="140">
        <f>B11+C11</f>
        <v>46553617.960000001</v>
      </c>
      <c r="E11" s="142">
        <v>10432913.16</v>
      </c>
      <c r="F11" s="142">
        <v>10432913.16</v>
      </c>
      <c r="G11" s="140">
        <f>D11-E11</f>
        <v>36120704.799999997</v>
      </c>
      <c r="H11" s="127" t="s">
        <v>530</v>
      </c>
    </row>
    <row r="12" spans="1:8">
      <c r="A12" s="141" t="s">
        <v>180</v>
      </c>
      <c r="B12" s="142">
        <v>1008400</v>
      </c>
      <c r="C12" s="142">
        <v>46400</v>
      </c>
      <c r="D12" s="140">
        <f t="shared" ref="D12:D17" si="2">B12+C12</f>
        <v>1054800</v>
      </c>
      <c r="E12" s="142">
        <v>8740</v>
      </c>
      <c r="F12" s="142">
        <v>8740</v>
      </c>
      <c r="G12" s="140">
        <f t="shared" ref="G12:G17" si="3">D12-E12</f>
        <v>1046060</v>
      </c>
      <c r="H12" s="127" t="s">
        <v>531</v>
      </c>
    </row>
    <row r="13" spans="1:8">
      <c r="A13" s="141" t="s">
        <v>181</v>
      </c>
      <c r="B13" s="142">
        <v>11069577.51</v>
      </c>
      <c r="C13" s="142">
        <v>14574.6</v>
      </c>
      <c r="D13" s="140">
        <f t="shared" si="2"/>
        <v>11084152.109999999</v>
      </c>
      <c r="E13" s="142">
        <v>82827.02</v>
      </c>
      <c r="F13" s="142">
        <v>82827.02</v>
      </c>
      <c r="G13" s="140">
        <f t="shared" si="3"/>
        <v>11001325.09</v>
      </c>
      <c r="H13" s="127" t="s">
        <v>532</v>
      </c>
    </row>
    <row r="14" spans="1:8">
      <c r="A14" s="141" t="s">
        <v>182</v>
      </c>
      <c r="B14" s="140">
        <v>0</v>
      </c>
      <c r="C14" s="140">
        <v>0</v>
      </c>
      <c r="D14" s="140">
        <f t="shared" si="2"/>
        <v>0</v>
      </c>
      <c r="E14" s="140">
        <v>0</v>
      </c>
      <c r="F14" s="140">
        <v>0</v>
      </c>
      <c r="G14" s="140">
        <f t="shared" si="3"/>
        <v>0</v>
      </c>
      <c r="H14" s="127" t="s">
        <v>533</v>
      </c>
    </row>
    <row r="15" spans="1:8">
      <c r="A15" s="141" t="s">
        <v>183</v>
      </c>
      <c r="B15" s="142">
        <v>31866960.32</v>
      </c>
      <c r="C15" s="142">
        <v>47052.28</v>
      </c>
      <c r="D15" s="140">
        <f t="shared" si="2"/>
        <v>31914012.600000001</v>
      </c>
      <c r="E15" s="142">
        <v>6540397.2000000002</v>
      </c>
      <c r="F15" s="142">
        <v>6540397.2000000002</v>
      </c>
      <c r="G15" s="140">
        <f t="shared" si="3"/>
        <v>25373615.400000002</v>
      </c>
      <c r="H15" s="127" t="s">
        <v>534</v>
      </c>
    </row>
    <row r="16" spans="1:8">
      <c r="A16" s="141" t="s">
        <v>184</v>
      </c>
      <c r="B16" s="142">
        <v>1600000</v>
      </c>
      <c r="C16" s="142">
        <v>0</v>
      </c>
      <c r="D16" s="140">
        <f t="shared" si="2"/>
        <v>1600000</v>
      </c>
      <c r="E16" s="142">
        <v>0</v>
      </c>
      <c r="F16" s="142">
        <v>0</v>
      </c>
      <c r="G16" s="140">
        <f t="shared" si="3"/>
        <v>1600000</v>
      </c>
      <c r="H16" s="127" t="s">
        <v>535</v>
      </c>
    </row>
    <row r="17" spans="1:8">
      <c r="A17" s="141" t="s">
        <v>185</v>
      </c>
      <c r="B17" s="140">
        <v>0</v>
      </c>
      <c r="C17" s="140">
        <v>0</v>
      </c>
      <c r="D17" s="140">
        <f t="shared" si="2"/>
        <v>0</v>
      </c>
      <c r="E17" s="140">
        <v>0</v>
      </c>
      <c r="F17" s="140">
        <v>0</v>
      </c>
      <c r="G17" s="140">
        <f t="shared" si="3"/>
        <v>0</v>
      </c>
      <c r="H17" s="127" t="s">
        <v>536</v>
      </c>
    </row>
    <row r="18" spans="1:8">
      <c r="A18" s="139" t="s">
        <v>186</v>
      </c>
      <c r="B18" s="140">
        <f>SUM(B19:B27)</f>
        <v>22066119.189999998</v>
      </c>
      <c r="C18" s="140">
        <f t="shared" ref="C18:G18" si="4">SUM(C19:C27)</f>
        <v>-604710.43000000005</v>
      </c>
      <c r="D18" s="140">
        <f t="shared" si="4"/>
        <v>21461408.760000002</v>
      </c>
      <c r="E18" s="140">
        <f t="shared" si="4"/>
        <v>2894979.45</v>
      </c>
      <c r="F18" s="140">
        <f t="shared" si="4"/>
        <v>2255039.5099999998</v>
      </c>
      <c r="G18" s="140">
        <f t="shared" si="4"/>
        <v>18566429.309999999</v>
      </c>
      <c r="H18" s="126"/>
    </row>
    <row r="19" spans="1:8">
      <c r="A19" s="141" t="s">
        <v>187</v>
      </c>
      <c r="B19" s="142">
        <v>2089811.81</v>
      </c>
      <c r="C19" s="142">
        <v>59400</v>
      </c>
      <c r="D19" s="140">
        <f t="shared" ref="D19:D27" si="5">B19+C19</f>
        <v>2149211.81</v>
      </c>
      <c r="E19" s="142">
        <v>169678.34</v>
      </c>
      <c r="F19" s="142">
        <v>84790.32</v>
      </c>
      <c r="G19" s="140">
        <f t="shared" ref="G19:G27" si="6">D19-E19</f>
        <v>1979533.47</v>
      </c>
      <c r="H19" s="127" t="s">
        <v>537</v>
      </c>
    </row>
    <row r="20" spans="1:8">
      <c r="A20" s="141" t="s">
        <v>188</v>
      </c>
      <c r="B20" s="142">
        <v>912914.31</v>
      </c>
      <c r="C20" s="142">
        <v>6700</v>
      </c>
      <c r="D20" s="140">
        <f t="shared" si="5"/>
        <v>919614.31</v>
      </c>
      <c r="E20" s="142">
        <v>43083.22</v>
      </c>
      <c r="F20" s="142">
        <v>34230.54</v>
      </c>
      <c r="G20" s="140">
        <f t="shared" si="6"/>
        <v>876531.09000000008</v>
      </c>
      <c r="H20" s="127" t="s">
        <v>538</v>
      </c>
    </row>
    <row r="21" spans="1:8">
      <c r="A21" s="141" t="s">
        <v>189</v>
      </c>
      <c r="B21" s="140">
        <v>0</v>
      </c>
      <c r="C21" s="140">
        <v>0</v>
      </c>
      <c r="D21" s="140">
        <f t="shared" si="5"/>
        <v>0</v>
      </c>
      <c r="E21" s="140">
        <v>0</v>
      </c>
      <c r="F21" s="140">
        <v>0</v>
      </c>
      <c r="G21" s="140">
        <f t="shared" si="6"/>
        <v>0</v>
      </c>
      <c r="H21" s="127" t="s">
        <v>539</v>
      </c>
    </row>
    <row r="22" spans="1:8">
      <c r="A22" s="141" t="s">
        <v>190</v>
      </c>
      <c r="B22" s="142">
        <v>5363956.45</v>
      </c>
      <c r="C22" s="142">
        <v>-100000</v>
      </c>
      <c r="D22" s="140">
        <f t="shared" si="5"/>
        <v>5263956.45</v>
      </c>
      <c r="E22" s="142">
        <v>762557.9</v>
      </c>
      <c r="F22" s="142">
        <v>624584.27</v>
      </c>
      <c r="G22" s="140">
        <f t="shared" si="6"/>
        <v>4501398.55</v>
      </c>
      <c r="H22" s="127" t="s">
        <v>540</v>
      </c>
    </row>
    <row r="23" spans="1:8">
      <c r="A23" s="141" t="s">
        <v>191</v>
      </c>
      <c r="B23" s="142">
        <v>2712706.35</v>
      </c>
      <c r="C23" s="142">
        <v>0</v>
      </c>
      <c r="D23" s="140">
        <f t="shared" si="5"/>
        <v>2712706.35</v>
      </c>
      <c r="E23" s="142">
        <v>139787.70000000001</v>
      </c>
      <c r="F23" s="142">
        <v>104866.5</v>
      </c>
      <c r="G23" s="140">
        <f t="shared" si="6"/>
        <v>2572918.65</v>
      </c>
      <c r="H23" s="127" t="s">
        <v>541</v>
      </c>
    </row>
    <row r="24" spans="1:8">
      <c r="A24" s="141" t="s">
        <v>192</v>
      </c>
      <c r="B24" s="142">
        <v>7011482.7599999998</v>
      </c>
      <c r="C24" s="142">
        <v>-191752.72</v>
      </c>
      <c r="D24" s="140">
        <f t="shared" si="5"/>
        <v>6819730.04</v>
      </c>
      <c r="E24" s="142">
        <v>1522297.14</v>
      </c>
      <c r="F24" s="142">
        <v>1180875.95</v>
      </c>
      <c r="G24" s="140">
        <f t="shared" si="6"/>
        <v>5297432.9000000004</v>
      </c>
      <c r="H24" s="127" t="s">
        <v>542</v>
      </c>
    </row>
    <row r="25" spans="1:8">
      <c r="A25" s="141" t="s">
        <v>193</v>
      </c>
      <c r="B25" s="142">
        <v>1515271.77</v>
      </c>
      <c r="C25" s="142">
        <v>0</v>
      </c>
      <c r="D25" s="140">
        <f t="shared" si="5"/>
        <v>1515271.77</v>
      </c>
      <c r="E25" s="142">
        <v>70833.929999999993</v>
      </c>
      <c r="F25" s="142">
        <v>61153.93</v>
      </c>
      <c r="G25" s="140">
        <f t="shared" si="6"/>
        <v>1444437.84</v>
      </c>
      <c r="H25" s="127" t="s">
        <v>543</v>
      </c>
    </row>
    <row r="26" spans="1:8">
      <c r="A26" s="141" t="s">
        <v>194</v>
      </c>
      <c r="B26" s="142">
        <v>130000</v>
      </c>
      <c r="C26" s="142">
        <v>0</v>
      </c>
      <c r="D26" s="140">
        <f t="shared" si="5"/>
        <v>130000</v>
      </c>
      <c r="E26" s="142">
        <v>0</v>
      </c>
      <c r="F26" s="142">
        <v>0</v>
      </c>
      <c r="G26" s="140">
        <f t="shared" si="6"/>
        <v>130000</v>
      </c>
      <c r="H26" s="127" t="s">
        <v>544</v>
      </c>
    </row>
    <row r="27" spans="1:8">
      <c r="A27" s="141" t="s">
        <v>195</v>
      </c>
      <c r="B27" s="142">
        <v>2329975.7400000002</v>
      </c>
      <c r="C27" s="142">
        <v>-379057.71</v>
      </c>
      <c r="D27" s="140">
        <f t="shared" si="5"/>
        <v>1950918.0300000003</v>
      </c>
      <c r="E27" s="142">
        <v>186741.22</v>
      </c>
      <c r="F27" s="142">
        <v>164538</v>
      </c>
      <c r="G27" s="140">
        <f t="shared" si="6"/>
        <v>1764176.8100000003</v>
      </c>
      <c r="H27" s="127" t="s">
        <v>545</v>
      </c>
    </row>
    <row r="28" spans="1:8">
      <c r="A28" s="139" t="s">
        <v>196</v>
      </c>
      <c r="B28" s="140">
        <f>SUM(B29:B37)</f>
        <v>52196922.460000001</v>
      </c>
      <c r="C28" s="140">
        <f t="shared" ref="C28:G28" si="7">SUM(C29:C37)</f>
        <v>1335885.81</v>
      </c>
      <c r="D28" s="140">
        <f t="shared" si="7"/>
        <v>53532808.270000003</v>
      </c>
      <c r="E28" s="140">
        <f t="shared" si="7"/>
        <v>17176321.649999999</v>
      </c>
      <c r="F28" s="140">
        <f t="shared" si="7"/>
        <v>16660766.119999999</v>
      </c>
      <c r="G28" s="140">
        <f t="shared" si="7"/>
        <v>36356486.620000005</v>
      </c>
      <c r="H28" s="126"/>
    </row>
    <row r="29" spans="1:8">
      <c r="A29" s="141" t="s">
        <v>197</v>
      </c>
      <c r="B29" s="142">
        <v>13785640</v>
      </c>
      <c r="C29" s="142">
        <v>0</v>
      </c>
      <c r="D29" s="140">
        <f t="shared" ref="D29:D82" si="8">B29+C29</f>
        <v>13785640</v>
      </c>
      <c r="E29" s="142">
        <v>5254676.88</v>
      </c>
      <c r="F29" s="142">
        <v>5243093.08</v>
      </c>
      <c r="G29" s="140">
        <f t="shared" ref="G29:G37" si="9">D29-E29</f>
        <v>8530963.120000001</v>
      </c>
      <c r="H29" s="127" t="s">
        <v>546</v>
      </c>
    </row>
    <row r="30" spans="1:8">
      <c r="A30" s="141" t="s">
        <v>198</v>
      </c>
      <c r="B30" s="142">
        <v>1117026</v>
      </c>
      <c r="C30" s="142">
        <v>340000</v>
      </c>
      <c r="D30" s="140">
        <f t="shared" si="8"/>
        <v>1457026</v>
      </c>
      <c r="E30" s="142">
        <v>19256</v>
      </c>
      <c r="F30" s="142">
        <v>18270</v>
      </c>
      <c r="G30" s="140">
        <f t="shared" si="9"/>
        <v>1437770</v>
      </c>
      <c r="H30" s="127" t="s">
        <v>547</v>
      </c>
    </row>
    <row r="31" spans="1:8">
      <c r="A31" s="141" t="s">
        <v>199</v>
      </c>
      <c r="B31" s="142">
        <v>4526369.38</v>
      </c>
      <c r="C31" s="142">
        <v>222252.72</v>
      </c>
      <c r="D31" s="140">
        <f t="shared" si="8"/>
        <v>4748622.0999999996</v>
      </c>
      <c r="E31" s="142">
        <v>100876.7</v>
      </c>
      <c r="F31" s="142">
        <v>100876.7</v>
      </c>
      <c r="G31" s="140">
        <f t="shared" si="9"/>
        <v>4647745.3999999994</v>
      </c>
      <c r="H31" s="127" t="s">
        <v>548</v>
      </c>
    </row>
    <row r="32" spans="1:8">
      <c r="A32" s="141" t="s">
        <v>200</v>
      </c>
      <c r="B32" s="142">
        <v>2530000</v>
      </c>
      <c r="C32" s="142">
        <v>90000</v>
      </c>
      <c r="D32" s="140">
        <f t="shared" si="8"/>
        <v>2620000</v>
      </c>
      <c r="E32" s="142">
        <v>114638.31</v>
      </c>
      <c r="F32" s="142">
        <v>114638.31</v>
      </c>
      <c r="G32" s="140">
        <f t="shared" si="9"/>
        <v>2505361.69</v>
      </c>
      <c r="H32" s="127" t="s">
        <v>549</v>
      </c>
    </row>
    <row r="33" spans="1:8">
      <c r="A33" s="141" t="s">
        <v>201</v>
      </c>
      <c r="B33" s="142">
        <v>5630678.7300000004</v>
      </c>
      <c r="C33" s="142">
        <v>-220000</v>
      </c>
      <c r="D33" s="140">
        <f t="shared" si="8"/>
        <v>5410678.7300000004</v>
      </c>
      <c r="E33" s="142">
        <v>601953.09</v>
      </c>
      <c r="F33" s="142">
        <v>460460.33</v>
      </c>
      <c r="G33" s="140">
        <f t="shared" si="9"/>
        <v>4808725.6400000006</v>
      </c>
      <c r="H33" s="127" t="s">
        <v>550</v>
      </c>
    </row>
    <row r="34" spans="1:8">
      <c r="A34" s="141" t="s">
        <v>202</v>
      </c>
      <c r="B34" s="142">
        <v>1580836.41</v>
      </c>
      <c r="C34" s="142">
        <v>15000</v>
      </c>
      <c r="D34" s="140">
        <f t="shared" si="8"/>
        <v>1595836.41</v>
      </c>
      <c r="E34" s="142">
        <v>48923.83</v>
      </c>
      <c r="F34" s="142">
        <v>48923.83</v>
      </c>
      <c r="G34" s="140">
        <f t="shared" si="9"/>
        <v>1546912.5799999998</v>
      </c>
      <c r="H34" s="127" t="s">
        <v>551</v>
      </c>
    </row>
    <row r="35" spans="1:8">
      <c r="A35" s="141" t="s">
        <v>203</v>
      </c>
      <c r="B35" s="142">
        <v>1893600.85</v>
      </c>
      <c r="C35" s="142">
        <v>0</v>
      </c>
      <c r="D35" s="140">
        <f t="shared" si="8"/>
        <v>1893600.85</v>
      </c>
      <c r="E35" s="142">
        <v>26145</v>
      </c>
      <c r="F35" s="142">
        <v>26145</v>
      </c>
      <c r="G35" s="140">
        <f t="shared" si="9"/>
        <v>1867455.85</v>
      </c>
      <c r="H35" s="127" t="s">
        <v>552</v>
      </c>
    </row>
    <row r="36" spans="1:8">
      <c r="A36" s="141" t="s">
        <v>204</v>
      </c>
      <c r="B36" s="142">
        <v>17548734.620000001</v>
      </c>
      <c r="C36" s="142">
        <v>-125348.24</v>
      </c>
      <c r="D36" s="140">
        <f t="shared" si="8"/>
        <v>17423386.380000003</v>
      </c>
      <c r="E36" s="142">
        <v>8805324.5700000003</v>
      </c>
      <c r="F36" s="142">
        <v>8598644.5999999996</v>
      </c>
      <c r="G36" s="140">
        <f t="shared" si="9"/>
        <v>8618061.8100000024</v>
      </c>
      <c r="H36" s="127" t="s">
        <v>553</v>
      </c>
    </row>
    <row r="37" spans="1:8">
      <c r="A37" s="141" t="s">
        <v>205</v>
      </c>
      <c r="B37" s="142">
        <v>3584036.47</v>
      </c>
      <c r="C37" s="142">
        <v>1013981.33</v>
      </c>
      <c r="D37" s="140">
        <f t="shared" si="8"/>
        <v>4598017.8</v>
      </c>
      <c r="E37" s="142">
        <v>2204527.27</v>
      </c>
      <c r="F37" s="142">
        <v>2049714.27</v>
      </c>
      <c r="G37" s="140">
        <f t="shared" si="9"/>
        <v>2393490.5299999998</v>
      </c>
      <c r="H37" s="127" t="s">
        <v>554</v>
      </c>
    </row>
    <row r="38" spans="1:8">
      <c r="A38" s="139" t="s">
        <v>206</v>
      </c>
      <c r="B38" s="140">
        <f>SUM(B39:B47)</f>
        <v>42088908.269999996</v>
      </c>
      <c r="C38" s="140">
        <f t="shared" ref="C38:G38" si="10">SUM(C39:C47)</f>
        <v>1610502.72</v>
      </c>
      <c r="D38" s="140">
        <f t="shared" si="10"/>
        <v>43699410.989999995</v>
      </c>
      <c r="E38" s="140">
        <f t="shared" si="10"/>
        <v>8492165.75</v>
      </c>
      <c r="F38" s="140">
        <f t="shared" si="10"/>
        <v>8489265.75</v>
      </c>
      <c r="G38" s="140">
        <f t="shared" si="10"/>
        <v>35207245.240000002</v>
      </c>
      <c r="H38" s="126"/>
    </row>
    <row r="39" spans="1:8">
      <c r="A39" s="141" t="s">
        <v>207</v>
      </c>
      <c r="B39" s="142">
        <v>19816432.469999999</v>
      </c>
      <c r="C39" s="142">
        <v>0</v>
      </c>
      <c r="D39" s="140">
        <f t="shared" si="8"/>
        <v>19816432.469999999</v>
      </c>
      <c r="E39" s="142">
        <v>4986051.13</v>
      </c>
      <c r="F39" s="142">
        <v>4986051.13</v>
      </c>
      <c r="G39" s="140">
        <f t="shared" ref="G39:G47" si="11">D39-E39</f>
        <v>14830381.34</v>
      </c>
      <c r="H39" s="127" t="s">
        <v>555</v>
      </c>
    </row>
    <row r="40" spans="1:8">
      <c r="A40" s="141" t="s">
        <v>208</v>
      </c>
      <c r="B40" s="140">
        <v>0</v>
      </c>
      <c r="C40" s="140">
        <v>0</v>
      </c>
      <c r="D40" s="140">
        <f t="shared" si="8"/>
        <v>0</v>
      </c>
      <c r="E40" s="140">
        <v>0</v>
      </c>
      <c r="F40" s="140">
        <v>0</v>
      </c>
      <c r="G40" s="140">
        <f t="shared" si="11"/>
        <v>0</v>
      </c>
      <c r="H40" s="127" t="s">
        <v>556</v>
      </c>
    </row>
    <row r="41" spans="1:8">
      <c r="A41" s="141" t="s">
        <v>209</v>
      </c>
      <c r="B41" s="142">
        <v>1085659.5900000001</v>
      </c>
      <c r="C41" s="142">
        <v>0</v>
      </c>
      <c r="D41" s="140">
        <f t="shared" si="8"/>
        <v>1085659.5900000001</v>
      </c>
      <c r="E41" s="142">
        <v>0</v>
      </c>
      <c r="F41" s="142">
        <v>0</v>
      </c>
      <c r="G41" s="140">
        <f t="shared" si="11"/>
        <v>1085659.5900000001</v>
      </c>
      <c r="H41" s="127" t="s">
        <v>557</v>
      </c>
    </row>
    <row r="42" spans="1:8">
      <c r="A42" s="141" t="s">
        <v>210</v>
      </c>
      <c r="B42" s="142">
        <v>14435350.98</v>
      </c>
      <c r="C42" s="142">
        <v>1610502.72</v>
      </c>
      <c r="D42" s="140">
        <f t="shared" si="8"/>
        <v>16045853.700000001</v>
      </c>
      <c r="E42" s="142">
        <v>1915138.06</v>
      </c>
      <c r="F42" s="142">
        <v>1912238.06</v>
      </c>
      <c r="G42" s="140">
        <f t="shared" si="11"/>
        <v>14130715.640000001</v>
      </c>
      <c r="H42" s="127" t="s">
        <v>558</v>
      </c>
    </row>
    <row r="43" spans="1:8">
      <c r="A43" s="141" t="s">
        <v>211</v>
      </c>
      <c r="B43" s="142">
        <v>6451465.2300000004</v>
      </c>
      <c r="C43" s="142">
        <v>0</v>
      </c>
      <c r="D43" s="140">
        <f t="shared" si="8"/>
        <v>6451465.2300000004</v>
      </c>
      <c r="E43" s="142">
        <v>1590976.56</v>
      </c>
      <c r="F43" s="142">
        <v>1590976.56</v>
      </c>
      <c r="G43" s="140">
        <f t="shared" si="11"/>
        <v>4860488.67</v>
      </c>
      <c r="H43" s="126" t="s">
        <v>559</v>
      </c>
    </row>
    <row r="44" spans="1:8">
      <c r="A44" s="141" t="s">
        <v>212</v>
      </c>
      <c r="B44" s="140">
        <v>0</v>
      </c>
      <c r="C44" s="140">
        <v>0</v>
      </c>
      <c r="D44" s="140">
        <f t="shared" si="8"/>
        <v>0</v>
      </c>
      <c r="E44" s="140">
        <v>0</v>
      </c>
      <c r="F44" s="140">
        <v>0</v>
      </c>
      <c r="G44" s="140">
        <f t="shared" si="11"/>
        <v>0</v>
      </c>
      <c r="H44" s="127" t="s">
        <v>560</v>
      </c>
    </row>
    <row r="45" spans="1:8">
      <c r="A45" s="141" t="s">
        <v>213</v>
      </c>
      <c r="B45" s="140">
        <v>0</v>
      </c>
      <c r="C45" s="140">
        <v>0</v>
      </c>
      <c r="D45" s="140">
        <f t="shared" si="8"/>
        <v>0</v>
      </c>
      <c r="E45" s="140">
        <v>0</v>
      </c>
      <c r="F45" s="140">
        <v>0</v>
      </c>
      <c r="G45" s="140">
        <f t="shared" si="11"/>
        <v>0</v>
      </c>
      <c r="H45" s="127"/>
    </row>
    <row r="46" spans="1:8">
      <c r="A46" s="141" t="s">
        <v>214</v>
      </c>
      <c r="B46" s="142">
        <v>300000</v>
      </c>
      <c r="C46" s="142">
        <v>0</v>
      </c>
      <c r="D46" s="140">
        <f t="shared" si="8"/>
        <v>300000</v>
      </c>
      <c r="E46" s="142">
        <v>0</v>
      </c>
      <c r="F46" s="142">
        <v>0</v>
      </c>
      <c r="G46" s="140">
        <f t="shared" si="11"/>
        <v>300000</v>
      </c>
      <c r="H46" s="127" t="s">
        <v>561</v>
      </c>
    </row>
    <row r="47" spans="1:8">
      <c r="A47" s="141" t="s">
        <v>215</v>
      </c>
      <c r="B47" s="140">
        <v>0</v>
      </c>
      <c r="C47" s="140">
        <v>0</v>
      </c>
      <c r="D47" s="140">
        <f t="shared" si="8"/>
        <v>0</v>
      </c>
      <c r="E47" s="140">
        <v>0</v>
      </c>
      <c r="F47" s="140">
        <v>0</v>
      </c>
      <c r="G47" s="140">
        <f t="shared" si="11"/>
        <v>0</v>
      </c>
      <c r="H47" s="127" t="s">
        <v>562</v>
      </c>
    </row>
    <row r="48" spans="1:8">
      <c r="A48" s="139" t="s">
        <v>216</v>
      </c>
      <c r="B48" s="140">
        <f>SUM(B49:B57)</f>
        <v>4552858.16</v>
      </c>
      <c r="C48" s="140">
        <f t="shared" ref="C48:G48" si="12">SUM(C49:C57)</f>
        <v>558600</v>
      </c>
      <c r="D48" s="140">
        <f t="shared" si="12"/>
        <v>5111458.16</v>
      </c>
      <c r="E48" s="140">
        <f t="shared" si="12"/>
        <v>187120</v>
      </c>
      <c r="F48" s="140">
        <f t="shared" si="12"/>
        <v>125490</v>
      </c>
      <c r="G48" s="140">
        <f t="shared" si="12"/>
        <v>4924338.16</v>
      </c>
      <c r="H48" s="126"/>
    </row>
    <row r="49" spans="1:8">
      <c r="A49" s="141" t="s">
        <v>217</v>
      </c>
      <c r="B49" s="142">
        <v>1556858.16</v>
      </c>
      <c r="C49" s="142">
        <v>55000</v>
      </c>
      <c r="D49" s="140">
        <f t="shared" si="8"/>
        <v>1611858.16</v>
      </c>
      <c r="E49" s="142">
        <v>155090</v>
      </c>
      <c r="F49" s="142">
        <v>100010</v>
      </c>
      <c r="G49" s="140">
        <f t="shared" ref="G49:G57" si="13">D49-E49</f>
        <v>1456768.16</v>
      </c>
      <c r="H49" s="127" t="s">
        <v>563</v>
      </c>
    </row>
    <row r="50" spans="1:8">
      <c r="A50" s="141" t="s">
        <v>218</v>
      </c>
      <c r="B50" s="142">
        <v>20000</v>
      </c>
      <c r="C50" s="142">
        <v>0</v>
      </c>
      <c r="D50" s="140">
        <f t="shared" si="8"/>
        <v>20000</v>
      </c>
      <c r="E50" s="142">
        <v>0</v>
      </c>
      <c r="F50" s="142">
        <v>0</v>
      </c>
      <c r="G50" s="140">
        <f t="shared" si="13"/>
        <v>20000</v>
      </c>
      <c r="H50" s="127" t="s">
        <v>564</v>
      </c>
    </row>
    <row r="51" spans="1:8">
      <c r="A51" s="141" t="s">
        <v>219</v>
      </c>
      <c r="B51" s="142">
        <v>10000</v>
      </c>
      <c r="C51" s="142">
        <v>0</v>
      </c>
      <c r="D51" s="140">
        <f t="shared" si="8"/>
        <v>10000</v>
      </c>
      <c r="E51" s="142">
        <v>0</v>
      </c>
      <c r="F51" s="142">
        <v>0</v>
      </c>
      <c r="G51" s="140">
        <f t="shared" si="13"/>
        <v>10000</v>
      </c>
      <c r="H51" s="127" t="s">
        <v>565</v>
      </c>
    </row>
    <row r="52" spans="1:8">
      <c r="A52" s="141" t="s">
        <v>220</v>
      </c>
      <c r="B52" s="142">
        <v>115000</v>
      </c>
      <c r="C52" s="142">
        <v>0</v>
      </c>
      <c r="D52" s="140">
        <f t="shared" si="8"/>
        <v>115000</v>
      </c>
      <c r="E52" s="142">
        <v>0</v>
      </c>
      <c r="F52" s="142">
        <v>0</v>
      </c>
      <c r="G52" s="140">
        <f t="shared" si="13"/>
        <v>115000</v>
      </c>
      <c r="H52" s="127" t="s">
        <v>566</v>
      </c>
    </row>
    <row r="53" spans="1:8">
      <c r="A53" s="141" t="s">
        <v>221</v>
      </c>
      <c r="B53" s="140">
        <v>0</v>
      </c>
      <c r="C53" s="140">
        <v>0</v>
      </c>
      <c r="D53" s="140">
        <f t="shared" si="8"/>
        <v>0</v>
      </c>
      <c r="E53" s="140">
        <v>0</v>
      </c>
      <c r="F53" s="140">
        <v>0</v>
      </c>
      <c r="G53" s="140">
        <f t="shared" si="13"/>
        <v>0</v>
      </c>
      <c r="H53" s="127" t="s">
        <v>567</v>
      </c>
    </row>
    <row r="54" spans="1:8">
      <c r="A54" s="141" t="s">
        <v>222</v>
      </c>
      <c r="B54" s="142">
        <v>2820000</v>
      </c>
      <c r="C54" s="142">
        <v>503600</v>
      </c>
      <c r="D54" s="140">
        <f t="shared" si="8"/>
        <v>3323600</v>
      </c>
      <c r="E54" s="142">
        <v>32030</v>
      </c>
      <c r="F54" s="142">
        <v>25480</v>
      </c>
      <c r="G54" s="140">
        <f t="shared" si="13"/>
        <v>3291570</v>
      </c>
      <c r="H54" s="127" t="s">
        <v>568</v>
      </c>
    </row>
    <row r="55" spans="1:8">
      <c r="A55" s="141" t="s">
        <v>223</v>
      </c>
      <c r="B55" s="140">
        <v>0</v>
      </c>
      <c r="C55" s="140">
        <v>0</v>
      </c>
      <c r="D55" s="140">
        <f t="shared" si="8"/>
        <v>0</v>
      </c>
      <c r="E55" s="140">
        <v>0</v>
      </c>
      <c r="F55" s="140">
        <v>0</v>
      </c>
      <c r="G55" s="140">
        <f t="shared" si="13"/>
        <v>0</v>
      </c>
      <c r="H55" s="127" t="s">
        <v>569</v>
      </c>
    </row>
    <row r="56" spans="1:8">
      <c r="A56" s="141" t="s">
        <v>224</v>
      </c>
      <c r="B56" s="140">
        <v>0</v>
      </c>
      <c r="C56" s="140">
        <v>0</v>
      </c>
      <c r="D56" s="140">
        <f t="shared" si="8"/>
        <v>0</v>
      </c>
      <c r="E56" s="140">
        <v>0</v>
      </c>
      <c r="F56" s="140">
        <v>0</v>
      </c>
      <c r="G56" s="140">
        <f t="shared" si="13"/>
        <v>0</v>
      </c>
      <c r="H56" s="127" t="s">
        <v>570</v>
      </c>
    </row>
    <row r="57" spans="1:8">
      <c r="A57" s="141" t="s">
        <v>225</v>
      </c>
      <c r="B57" s="142">
        <v>31000</v>
      </c>
      <c r="C57" s="142">
        <v>0</v>
      </c>
      <c r="D57" s="140">
        <f t="shared" si="8"/>
        <v>31000</v>
      </c>
      <c r="E57" s="142">
        <v>0</v>
      </c>
      <c r="F57" s="142">
        <v>0</v>
      </c>
      <c r="G57" s="140">
        <f t="shared" si="13"/>
        <v>31000</v>
      </c>
      <c r="H57" s="127" t="s">
        <v>571</v>
      </c>
    </row>
    <row r="58" spans="1:8">
      <c r="A58" s="139" t="s">
        <v>226</v>
      </c>
      <c r="B58" s="140">
        <f>SUM(B59:B61)</f>
        <v>2345493.62</v>
      </c>
      <c r="C58" s="140">
        <f t="shared" ref="C58:G58" si="14">SUM(C59:C61)</f>
        <v>23215119.780000001</v>
      </c>
      <c r="D58" s="140">
        <f t="shared" si="14"/>
        <v>25560613.400000002</v>
      </c>
      <c r="E58" s="140">
        <f t="shared" si="14"/>
        <v>11194866.35</v>
      </c>
      <c r="F58" s="140">
        <f t="shared" si="14"/>
        <v>11194866.35</v>
      </c>
      <c r="G58" s="140">
        <f t="shared" si="14"/>
        <v>14365747.050000003</v>
      </c>
      <c r="H58" s="126"/>
    </row>
    <row r="59" spans="1:8">
      <c r="A59" s="141" t="s">
        <v>227</v>
      </c>
      <c r="B59" s="142">
        <v>2345493.62</v>
      </c>
      <c r="C59" s="142">
        <v>23215119.780000001</v>
      </c>
      <c r="D59" s="140">
        <f t="shared" si="8"/>
        <v>25560613.400000002</v>
      </c>
      <c r="E59" s="142">
        <v>11194866.35</v>
      </c>
      <c r="F59" s="142">
        <v>11194866.35</v>
      </c>
      <c r="G59" s="140">
        <f t="shared" ref="G59:G61" si="15">D59-E59</f>
        <v>14365747.050000003</v>
      </c>
      <c r="H59" s="127" t="s">
        <v>572</v>
      </c>
    </row>
    <row r="60" spans="1:8">
      <c r="A60" s="141" t="s">
        <v>228</v>
      </c>
      <c r="B60" s="140">
        <v>0</v>
      </c>
      <c r="C60" s="140">
        <v>0</v>
      </c>
      <c r="D60" s="140">
        <f t="shared" si="8"/>
        <v>0</v>
      </c>
      <c r="E60" s="140">
        <v>0</v>
      </c>
      <c r="F60" s="140">
        <v>0</v>
      </c>
      <c r="G60" s="140">
        <f t="shared" si="15"/>
        <v>0</v>
      </c>
      <c r="H60" s="127" t="s">
        <v>573</v>
      </c>
    </row>
    <row r="61" spans="1:8">
      <c r="A61" s="141" t="s">
        <v>229</v>
      </c>
      <c r="B61" s="140">
        <v>0</v>
      </c>
      <c r="C61" s="140">
        <v>0</v>
      </c>
      <c r="D61" s="140">
        <f t="shared" si="8"/>
        <v>0</v>
      </c>
      <c r="E61" s="140">
        <v>0</v>
      </c>
      <c r="F61" s="140">
        <v>0</v>
      </c>
      <c r="G61" s="140">
        <f t="shared" si="15"/>
        <v>0</v>
      </c>
      <c r="H61" s="127" t="s">
        <v>574</v>
      </c>
    </row>
    <row r="62" spans="1:8">
      <c r="A62" s="139" t="s">
        <v>230</v>
      </c>
      <c r="B62" s="140">
        <f>SUM(B63:B67,B69:B70)</f>
        <v>0</v>
      </c>
      <c r="C62" s="140">
        <f t="shared" ref="C62:G62" si="16">SUM(C63:C67,C69:C70)</f>
        <v>0</v>
      </c>
      <c r="D62" s="140">
        <f t="shared" si="16"/>
        <v>0</v>
      </c>
      <c r="E62" s="140">
        <f t="shared" si="16"/>
        <v>0</v>
      </c>
      <c r="F62" s="140">
        <f t="shared" si="16"/>
        <v>0</v>
      </c>
      <c r="G62" s="140">
        <f t="shared" si="16"/>
        <v>0</v>
      </c>
      <c r="H62" s="126"/>
    </row>
    <row r="63" spans="1:8">
      <c r="A63" s="141" t="s">
        <v>231</v>
      </c>
      <c r="B63" s="140">
        <v>0</v>
      </c>
      <c r="C63" s="140">
        <v>0</v>
      </c>
      <c r="D63" s="140">
        <f t="shared" si="8"/>
        <v>0</v>
      </c>
      <c r="E63" s="140">
        <v>0</v>
      </c>
      <c r="F63" s="140">
        <v>0</v>
      </c>
      <c r="G63" s="140">
        <f t="shared" ref="G63:G70" si="17">D63-E63</f>
        <v>0</v>
      </c>
      <c r="H63" s="127" t="s">
        <v>575</v>
      </c>
    </row>
    <row r="64" spans="1:8">
      <c r="A64" s="141" t="s">
        <v>232</v>
      </c>
      <c r="B64" s="140">
        <v>0</v>
      </c>
      <c r="C64" s="140">
        <v>0</v>
      </c>
      <c r="D64" s="140">
        <f t="shared" si="8"/>
        <v>0</v>
      </c>
      <c r="E64" s="140">
        <v>0</v>
      </c>
      <c r="F64" s="140">
        <v>0</v>
      </c>
      <c r="G64" s="140">
        <f t="shared" si="17"/>
        <v>0</v>
      </c>
      <c r="H64" s="127" t="s">
        <v>576</v>
      </c>
    </row>
    <row r="65" spans="1:8">
      <c r="A65" s="141" t="s">
        <v>233</v>
      </c>
      <c r="B65" s="140">
        <v>0</v>
      </c>
      <c r="C65" s="140">
        <v>0</v>
      </c>
      <c r="D65" s="140">
        <f t="shared" si="8"/>
        <v>0</v>
      </c>
      <c r="E65" s="140">
        <v>0</v>
      </c>
      <c r="F65" s="140">
        <v>0</v>
      </c>
      <c r="G65" s="140">
        <f t="shared" si="17"/>
        <v>0</v>
      </c>
      <c r="H65" s="127" t="s">
        <v>577</v>
      </c>
    </row>
    <row r="66" spans="1:8">
      <c r="A66" s="141" t="s">
        <v>234</v>
      </c>
      <c r="B66" s="140">
        <v>0</v>
      </c>
      <c r="C66" s="140">
        <v>0</v>
      </c>
      <c r="D66" s="140">
        <f t="shared" si="8"/>
        <v>0</v>
      </c>
      <c r="E66" s="140">
        <v>0</v>
      </c>
      <c r="F66" s="140">
        <v>0</v>
      </c>
      <c r="G66" s="140">
        <f t="shared" si="17"/>
        <v>0</v>
      </c>
      <c r="H66" s="127" t="s">
        <v>578</v>
      </c>
    </row>
    <row r="67" spans="1:8">
      <c r="A67" s="141" t="s">
        <v>235</v>
      </c>
      <c r="B67" s="140">
        <v>0</v>
      </c>
      <c r="C67" s="140">
        <v>0</v>
      </c>
      <c r="D67" s="140">
        <f t="shared" si="8"/>
        <v>0</v>
      </c>
      <c r="E67" s="140">
        <v>0</v>
      </c>
      <c r="F67" s="140">
        <v>0</v>
      </c>
      <c r="G67" s="140">
        <f t="shared" si="17"/>
        <v>0</v>
      </c>
      <c r="H67" s="127" t="s">
        <v>579</v>
      </c>
    </row>
    <row r="68" spans="1:8">
      <c r="A68" s="141" t="s">
        <v>236</v>
      </c>
      <c r="B68" s="140">
        <v>0</v>
      </c>
      <c r="C68" s="140">
        <v>0</v>
      </c>
      <c r="D68" s="140">
        <f t="shared" si="8"/>
        <v>0</v>
      </c>
      <c r="E68" s="140">
        <v>0</v>
      </c>
      <c r="F68" s="140">
        <v>0</v>
      </c>
      <c r="G68" s="140">
        <f t="shared" si="17"/>
        <v>0</v>
      </c>
      <c r="H68" s="127"/>
    </row>
    <row r="69" spans="1:8">
      <c r="A69" s="141" t="s">
        <v>237</v>
      </c>
      <c r="B69" s="140">
        <v>0</v>
      </c>
      <c r="C69" s="140">
        <v>0</v>
      </c>
      <c r="D69" s="140">
        <f t="shared" si="8"/>
        <v>0</v>
      </c>
      <c r="E69" s="140">
        <v>0</v>
      </c>
      <c r="F69" s="140">
        <v>0</v>
      </c>
      <c r="G69" s="140">
        <f t="shared" si="17"/>
        <v>0</v>
      </c>
      <c r="H69" s="127" t="s">
        <v>580</v>
      </c>
    </row>
    <row r="70" spans="1:8">
      <c r="A70" s="141" t="s">
        <v>238</v>
      </c>
      <c r="B70" s="140">
        <v>0</v>
      </c>
      <c r="C70" s="140">
        <v>0</v>
      </c>
      <c r="D70" s="140">
        <f t="shared" si="8"/>
        <v>0</v>
      </c>
      <c r="E70" s="140">
        <v>0</v>
      </c>
      <c r="F70" s="140">
        <v>0</v>
      </c>
      <c r="G70" s="140">
        <f t="shared" si="17"/>
        <v>0</v>
      </c>
      <c r="H70" s="127" t="s">
        <v>581</v>
      </c>
    </row>
    <row r="71" spans="1:8">
      <c r="A71" s="139" t="s">
        <v>239</v>
      </c>
      <c r="B71" s="140">
        <f>SUM(B72:B74)</f>
        <v>0</v>
      </c>
      <c r="C71" s="140">
        <f t="shared" ref="C71:G71" si="18">SUM(C72:C74)</f>
        <v>0</v>
      </c>
      <c r="D71" s="140">
        <f t="shared" si="18"/>
        <v>0</v>
      </c>
      <c r="E71" s="140">
        <f t="shared" si="18"/>
        <v>0</v>
      </c>
      <c r="F71" s="140">
        <f t="shared" si="18"/>
        <v>0</v>
      </c>
      <c r="G71" s="140">
        <f t="shared" si="18"/>
        <v>0</v>
      </c>
      <c r="H71" s="126"/>
    </row>
    <row r="72" spans="1:8">
      <c r="A72" s="141" t="s">
        <v>240</v>
      </c>
      <c r="B72" s="140">
        <v>0</v>
      </c>
      <c r="C72" s="140">
        <v>0</v>
      </c>
      <c r="D72" s="140">
        <f t="shared" si="8"/>
        <v>0</v>
      </c>
      <c r="E72" s="140">
        <v>0</v>
      </c>
      <c r="F72" s="140">
        <v>0</v>
      </c>
      <c r="G72" s="140">
        <f t="shared" ref="G72:G74" si="19">D72-E72</f>
        <v>0</v>
      </c>
      <c r="H72" s="127" t="s">
        <v>582</v>
      </c>
    </row>
    <row r="73" spans="1:8">
      <c r="A73" s="141" t="s">
        <v>241</v>
      </c>
      <c r="B73" s="140">
        <v>0</v>
      </c>
      <c r="C73" s="140">
        <v>0</v>
      </c>
      <c r="D73" s="140">
        <f t="shared" si="8"/>
        <v>0</v>
      </c>
      <c r="E73" s="140">
        <v>0</v>
      </c>
      <c r="F73" s="140">
        <v>0</v>
      </c>
      <c r="G73" s="140">
        <f t="shared" si="19"/>
        <v>0</v>
      </c>
      <c r="H73" s="127" t="s">
        <v>583</v>
      </c>
    </row>
    <row r="74" spans="1:8">
      <c r="A74" s="141" t="s">
        <v>242</v>
      </c>
      <c r="B74" s="140">
        <v>0</v>
      </c>
      <c r="C74" s="140">
        <v>0</v>
      </c>
      <c r="D74" s="140">
        <f t="shared" si="8"/>
        <v>0</v>
      </c>
      <c r="E74" s="140">
        <v>0</v>
      </c>
      <c r="F74" s="140">
        <v>0</v>
      </c>
      <c r="G74" s="140">
        <f t="shared" si="19"/>
        <v>0</v>
      </c>
      <c r="H74" s="127" t="s">
        <v>584</v>
      </c>
    </row>
    <row r="75" spans="1:8">
      <c r="A75" s="139" t="s">
        <v>243</v>
      </c>
      <c r="B75" s="140">
        <f>SUM(B76:B82)</f>
        <v>0</v>
      </c>
      <c r="C75" s="140">
        <f t="shared" ref="C75:G75" si="20">SUM(C76:C82)</f>
        <v>0</v>
      </c>
      <c r="D75" s="140">
        <f t="shared" si="20"/>
        <v>0</v>
      </c>
      <c r="E75" s="140">
        <f t="shared" si="20"/>
        <v>0</v>
      </c>
      <c r="F75" s="140">
        <f t="shared" si="20"/>
        <v>0</v>
      </c>
      <c r="G75" s="140">
        <f t="shared" si="20"/>
        <v>0</v>
      </c>
      <c r="H75" s="126"/>
    </row>
    <row r="76" spans="1:8">
      <c r="A76" s="141" t="s">
        <v>244</v>
      </c>
      <c r="B76" s="140">
        <v>0</v>
      </c>
      <c r="C76" s="140">
        <v>0</v>
      </c>
      <c r="D76" s="140">
        <f t="shared" si="8"/>
        <v>0</v>
      </c>
      <c r="E76" s="140">
        <v>0</v>
      </c>
      <c r="F76" s="140">
        <v>0</v>
      </c>
      <c r="G76" s="140">
        <f t="shared" ref="G76:G82" si="21">D76-E76</f>
        <v>0</v>
      </c>
      <c r="H76" s="127" t="s">
        <v>585</v>
      </c>
    </row>
    <row r="77" spans="1:8">
      <c r="A77" s="141" t="s">
        <v>245</v>
      </c>
      <c r="B77" s="140">
        <v>0</v>
      </c>
      <c r="C77" s="140">
        <v>0</v>
      </c>
      <c r="D77" s="140">
        <f t="shared" si="8"/>
        <v>0</v>
      </c>
      <c r="E77" s="140">
        <v>0</v>
      </c>
      <c r="F77" s="140">
        <v>0</v>
      </c>
      <c r="G77" s="140">
        <f t="shared" si="21"/>
        <v>0</v>
      </c>
      <c r="H77" s="127" t="s">
        <v>586</v>
      </c>
    </row>
    <row r="78" spans="1:8">
      <c r="A78" s="141" t="s">
        <v>246</v>
      </c>
      <c r="B78" s="140">
        <v>0</v>
      </c>
      <c r="C78" s="140">
        <v>0</v>
      </c>
      <c r="D78" s="140">
        <f t="shared" si="8"/>
        <v>0</v>
      </c>
      <c r="E78" s="140">
        <v>0</v>
      </c>
      <c r="F78" s="140">
        <v>0</v>
      </c>
      <c r="G78" s="140">
        <f t="shared" si="21"/>
        <v>0</v>
      </c>
      <c r="H78" s="127" t="s">
        <v>587</v>
      </c>
    </row>
    <row r="79" spans="1:8">
      <c r="A79" s="141" t="s">
        <v>247</v>
      </c>
      <c r="B79" s="140">
        <v>0</v>
      </c>
      <c r="C79" s="140">
        <v>0</v>
      </c>
      <c r="D79" s="140">
        <f t="shared" si="8"/>
        <v>0</v>
      </c>
      <c r="E79" s="140">
        <v>0</v>
      </c>
      <c r="F79" s="140">
        <v>0</v>
      </c>
      <c r="G79" s="140">
        <f t="shared" si="21"/>
        <v>0</v>
      </c>
      <c r="H79" s="127" t="s">
        <v>588</v>
      </c>
    </row>
    <row r="80" spans="1:8">
      <c r="A80" s="141" t="s">
        <v>248</v>
      </c>
      <c r="B80" s="140">
        <v>0</v>
      </c>
      <c r="C80" s="140">
        <v>0</v>
      </c>
      <c r="D80" s="140">
        <f t="shared" si="8"/>
        <v>0</v>
      </c>
      <c r="E80" s="140">
        <v>0</v>
      </c>
      <c r="F80" s="140">
        <v>0</v>
      </c>
      <c r="G80" s="140">
        <f t="shared" si="21"/>
        <v>0</v>
      </c>
      <c r="H80" s="127" t="s">
        <v>589</v>
      </c>
    </row>
    <row r="81" spans="1:8">
      <c r="A81" s="141" t="s">
        <v>249</v>
      </c>
      <c r="B81" s="140">
        <v>0</v>
      </c>
      <c r="C81" s="140">
        <v>0</v>
      </c>
      <c r="D81" s="140">
        <f t="shared" si="8"/>
        <v>0</v>
      </c>
      <c r="E81" s="140">
        <v>0</v>
      </c>
      <c r="F81" s="140">
        <v>0</v>
      </c>
      <c r="G81" s="140">
        <f t="shared" si="21"/>
        <v>0</v>
      </c>
      <c r="H81" s="127" t="s">
        <v>590</v>
      </c>
    </row>
    <row r="82" spans="1:8">
      <c r="A82" s="141" t="s">
        <v>250</v>
      </c>
      <c r="B82" s="140">
        <v>0</v>
      </c>
      <c r="C82" s="140">
        <v>0</v>
      </c>
      <c r="D82" s="140">
        <f t="shared" si="8"/>
        <v>0</v>
      </c>
      <c r="E82" s="140">
        <v>0</v>
      </c>
      <c r="F82" s="140">
        <v>0</v>
      </c>
      <c r="G82" s="140">
        <f t="shared" si="21"/>
        <v>0</v>
      </c>
      <c r="H82" s="127" t="s">
        <v>591</v>
      </c>
    </row>
    <row r="83" spans="1:8">
      <c r="A83" s="143"/>
      <c r="B83" s="144"/>
      <c r="C83" s="144"/>
      <c r="D83" s="144"/>
      <c r="E83" s="144"/>
      <c r="F83" s="144"/>
      <c r="G83" s="144"/>
      <c r="H83" s="126"/>
    </row>
    <row r="84" spans="1:8">
      <c r="A84" s="145" t="s">
        <v>251</v>
      </c>
      <c r="B84" s="138">
        <f>B85+B93+B103+B113+B123+B133+B137+B146+B150</f>
        <v>83374429.209999993</v>
      </c>
      <c r="C84" s="138">
        <f t="shared" ref="C84:G84" si="22">C85+C93+C103+C113+C123+C133+C137+C146+C150</f>
        <v>20433719.829999998</v>
      </c>
      <c r="D84" s="138">
        <f t="shared" si="22"/>
        <v>103808149.03999999</v>
      </c>
      <c r="E84" s="138">
        <f t="shared" si="22"/>
        <v>23992189.670000002</v>
      </c>
      <c r="F84" s="138">
        <f t="shared" si="22"/>
        <v>23992189.670000002</v>
      </c>
      <c r="G84" s="138">
        <f t="shared" si="22"/>
        <v>79815959.370000005</v>
      </c>
      <c r="H84" s="126"/>
    </row>
    <row r="85" spans="1:8">
      <c r="A85" s="139" t="s">
        <v>178</v>
      </c>
      <c r="B85" s="140">
        <f>SUM(B86:B92)</f>
        <v>48814389.280000001</v>
      </c>
      <c r="C85" s="140">
        <f t="shared" ref="C85:G85" si="23">SUM(C86:C92)</f>
        <v>0</v>
      </c>
      <c r="D85" s="140">
        <f t="shared" si="23"/>
        <v>48814389.280000001</v>
      </c>
      <c r="E85" s="140">
        <f t="shared" si="23"/>
        <v>8833862.1199999992</v>
      </c>
      <c r="F85" s="140">
        <f t="shared" si="23"/>
        <v>8833862.1199999992</v>
      </c>
      <c r="G85" s="140">
        <f t="shared" si="23"/>
        <v>39980527.159999996</v>
      </c>
      <c r="H85" s="126"/>
    </row>
    <row r="86" spans="1:8">
      <c r="A86" s="141" t="s">
        <v>179</v>
      </c>
      <c r="B86" s="142">
        <v>24438089.550000001</v>
      </c>
      <c r="C86" s="142">
        <v>0</v>
      </c>
      <c r="D86" s="140">
        <f t="shared" ref="D86:D92" si="24">B86+C86</f>
        <v>24438089.550000001</v>
      </c>
      <c r="E86" s="142">
        <v>5144974.76</v>
      </c>
      <c r="F86" s="142">
        <v>5144974.76</v>
      </c>
      <c r="G86" s="140">
        <f t="shared" ref="G86:G92" si="25">D86-E86</f>
        <v>19293114.789999999</v>
      </c>
      <c r="H86" s="127" t="s">
        <v>592</v>
      </c>
    </row>
    <row r="87" spans="1:8">
      <c r="A87" s="141" t="s">
        <v>180</v>
      </c>
      <c r="B87" s="140">
        <v>0</v>
      </c>
      <c r="C87" s="140">
        <v>0</v>
      </c>
      <c r="D87" s="140">
        <f t="shared" si="24"/>
        <v>0</v>
      </c>
      <c r="E87" s="140">
        <v>0</v>
      </c>
      <c r="F87" s="140">
        <v>0</v>
      </c>
      <c r="G87" s="140">
        <f t="shared" si="25"/>
        <v>0</v>
      </c>
      <c r="H87" s="127" t="s">
        <v>593</v>
      </c>
    </row>
    <row r="88" spans="1:8">
      <c r="A88" s="141" t="s">
        <v>181</v>
      </c>
      <c r="B88" s="142">
        <v>5629276.4000000004</v>
      </c>
      <c r="C88" s="142">
        <v>0</v>
      </c>
      <c r="D88" s="140">
        <f t="shared" si="24"/>
        <v>5629276.4000000004</v>
      </c>
      <c r="E88" s="142">
        <v>0</v>
      </c>
      <c r="F88" s="142">
        <v>0</v>
      </c>
      <c r="G88" s="140">
        <f t="shared" si="25"/>
        <v>5629276.4000000004</v>
      </c>
      <c r="H88" s="127" t="s">
        <v>594</v>
      </c>
    </row>
    <row r="89" spans="1:8">
      <c r="A89" s="141" t="s">
        <v>182</v>
      </c>
      <c r="B89" s="142">
        <v>740000</v>
      </c>
      <c r="C89" s="142">
        <v>0</v>
      </c>
      <c r="D89" s="140">
        <f t="shared" si="24"/>
        <v>740000</v>
      </c>
      <c r="E89" s="142">
        <v>0</v>
      </c>
      <c r="F89" s="142">
        <v>0</v>
      </c>
      <c r="G89" s="140">
        <f t="shared" si="25"/>
        <v>740000</v>
      </c>
      <c r="H89" s="127" t="s">
        <v>595</v>
      </c>
    </row>
    <row r="90" spans="1:8">
      <c r="A90" s="141" t="s">
        <v>183</v>
      </c>
      <c r="B90" s="142">
        <v>18007023.329999998</v>
      </c>
      <c r="C90" s="142">
        <v>0</v>
      </c>
      <c r="D90" s="140">
        <f t="shared" si="24"/>
        <v>18007023.329999998</v>
      </c>
      <c r="E90" s="142">
        <v>3688887.36</v>
      </c>
      <c r="F90" s="142">
        <v>3688887.36</v>
      </c>
      <c r="G90" s="140">
        <f t="shared" si="25"/>
        <v>14318135.969999999</v>
      </c>
      <c r="H90" s="127" t="s">
        <v>596</v>
      </c>
    </row>
    <row r="91" spans="1:8">
      <c r="A91" s="141" t="s">
        <v>184</v>
      </c>
      <c r="B91" s="140">
        <v>0</v>
      </c>
      <c r="C91" s="140">
        <v>0</v>
      </c>
      <c r="D91" s="140">
        <f t="shared" si="24"/>
        <v>0</v>
      </c>
      <c r="E91" s="140">
        <v>0</v>
      </c>
      <c r="F91" s="140">
        <v>0</v>
      </c>
      <c r="G91" s="140">
        <f t="shared" si="25"/>
        <v>0</v>
      </c>
      <c r="H91" s="127" t="s">
        <v>597</v>
      </c>
    </row>
    <row r="92" spans="1:8">
      <c r="A92" s="141" t="s">
        <v>185</v>
      </c>
      <c r="B92" s="140">
        <v>0</v>
      </c>
      <c r="C92" s="140">
        <v>0</v>
      </c>
      <c r="D92" s="140">
        <f t="shared" si="24"/>
        <v>0</v>
      </c>
      <c r="E92" s="140">
        <v>0</v>
      </c>
      <c r="F92" s="140">
        <v>0</v>
      </c>
      <c r="G92" s="140">
        <f t="shared" si="25"/>
        <v>0</v>
      </c>
      <c r="H92" s="127" t="s">
        <v>598</v>
      </c>
    </row>
    <row r="93" spans="1:8">
      <c r="A93" s="139" t="s">
        <v>186</v>
      </c>
      <c r="B93" s="140">
        <f>SUM(B94:B102)</f>
        <v>3100000</v>
      </c>
      <c r="C93" s="140">
        <f t="shared" ref="C93:G93" si="26">SUM(C94:C102)</f>
        <v>1894457.71</v>
      </c>
      <c r="D93" s="140">
        <f t="shared" si="26"/>
        <v>4994457.71</v>
      </c>
      <c r="E93" s="140">
        <f t="shared" si="26"/>
        <v>0</v>
      </c>
      <c r="F93" s="140">
        <f t="shared" si="26"/>
        <v>0</v>
      </c>
      <c r="G93" s="140">
        <f t="shared" si="26"/>
        <v>4994457.71</v>
      </c>
      <c r="H93" s="126"/>
    </row>
    <row r="94" spans="1:8">
      <c r="A94" s="141" t="s">
        <v>187</v>
      </c>
      <c r="B94" s="140">
        <v>0</v>
      </c>
      <c r="C94" s="140">
        <v>0</v>
      </c>
      <c r="D94" s="140">
        <f t="shared" ref="D94:D102" si="27">B94+C94</f>
        <v>0</v>
      </c>
      <c r="E94" s="140">
        <v>0</v>
      </c>
      <c r="F94" s="140">
        <v>0</v>
      </c>
      <c r="G94" s="140">
        <f t="shared" ref="G94:G102" si="28">D94-E94</f>
        <v>0</v>
      </c>
      <c r="H94" s="127" t="s">
        <v>599</v>
      </c>
    </row>
    <row r="95" spans="1:8">
      <c r="A95" s="141" t="s">
        <v>188</v>
      </c>
      <c r="B95" s="140">
        <v>0</v>
      </c>
      <c r="C95" s="140">
        <v>0</v>
      </c>
      <c r="D95" s="140">
        <f t="shared" si="27"/>
        <v>0</v>
      </c>
      <c r="E95" s="140">
        <v>0</v>
      </c>
      <c r="F95" s="140">
        <v>0</v>
      </c>
      <c r="G95" s="140">
        <f t="shared" si="28"/>
        <v>0</v>
      </c>
      <c r="H95" s="127" t="s">
        <v>600</v>
      </c>
    </row>
    <row r="96" spans="1:8">
      <c r="A96" s="141" t="s">
        <v>189</v>
      </c>
      <c r="B96" s="140">
        <v>0</v>
      </c>
      <c r="C96" s="140">
        <v>0</v>
      </c>
      <c r="D96" s="140">
        <f t="shared" si="27"/>
        <v>0</v>
      </c>
      <c r="E96" s="140">
        <v>0</v>
      </c>
      <c r="F96" s="140">
        <v>0</v>
      </c>
      <c r="G96" s="140">
        <f t="shared" si="28"/>
        <v>0</v>
      </c>
      <c r="H96" s="127" t="s">
        <v>601</v>
      </c>
    </row>
    <row r="97" spans="1:8">
      <c r="A97" s="141" t="s">
        <v>190</v>
      </c>
      <c r="B97" s="140">
        <v>0</v>
      </c>
      <c r="C97" s="140">
        <v>0</v>
      </c>
      <c r="D97" s="140">
        <f t="shared" si="27"/>
        <v>0</v>
      </c>
      <c r="E97" s="140">
        <v>0</v>
      </c>
      <c r="F97" s="140">
        <v>0</v>
      </c>
      <c r="G97" s="140">
        <f t="shared" si="28"/>
        <v>0</v>
      </c>
      <c r="H97" s="127" t="s">
        <v>602</v>
      </c>
    </row>
    <row r="98" spans="1:8">
      <c r="A98" s="146" t="s">
        <v>191</v>
      </c>
      <c r="B98" s="140">
        <v>0</v>
      </c>
      <c r="C98" s="140">
        <v>0</v>
      </c>
      <c r="D98" s="140">
        <f t="shared" si="27"/>
        <v>0</v>
      </c>
      <c r="E98" s="140">
        <v>0</v>
      </c>
      <c r="F98" s="140">
        <v>0</v>
      </c>
      <c r="G98" s="140">
        <f t="shared" si="28"/>
        <v>0</v>
      </c>
      <c r="H98" s="127" t="s">
        <v>603</v>
      </c>
    </row>
    <row r="99" spans="1:8">
      <c r="A99" s="141" t="s">
        <v>192</v>
      </c>
      <c r="B99" s="142">
        <v>3000000</v>
      </c>
      <c r="C99" s="142">
        <v>1500000</v>
      </c>
      <c r="D99" s="140">
        <f t="shared" si="27"/>
        <v>4500000</v>
      </c>
      <c r="E99" s="142">
        <v>0</v>
      </c>
      <c r="F99" s="142">
        <v>0</v>
      </c>
      <c r="G99" s="140">
        <f t="shared" si="28"/>
        <v>4500000</v>
      </c>
      <c r="H99" s="127" t="s">
        <v>604</v>
      </c>
    </row>
    <row r="100" spans="1:8">
      <c r="A100" s="141" t="s">
        <v>193</v>
      </c>
      <c r="B100" s="140">
        <v>0</v>
      </c>
      <c r="C100" s="140">
        <v>0</v>
      </c>
      <c r="D100" s="140">
        <f t="shared" si="27"/>
        <v>0</v>
      </c>
      <c r="E100" s="140">
        <v>0</v>
      </c>
      <c r="F100" s="140">
        <v>0</v>
      </c>
      <c r="G100" s="140">
        <f t="shared" si="28"/>
        <v>0</v>
      </c>
      <c r="H100" s="127" t="s">
        <v>605</v>
      </c>
    </row>
    <row r="101" spans="1:8">
      <c r="A101" s="141" t="s">
        <v>194</v>
      </c>
      <c r="B101" s="142">
        <v>100000</v>
      </c>
      <c r="C101" s="142">
        <v>0</v>
      </c>
      <c r="D101" s="140">
        <f t="shared" si="27"/>
        <v>100000</v>
      </c>
      <c r="E101" s="142">
        <v>0</v>
      </c>
      <c r="F101" s="142">
        <v>0</v>
      </c>
      <c r="G101" s="140">
        <f t="shared" si="28"/>
        <v>100000</v>
      </c>
      <c r="H101" s="127" t="s">
        <v>606</v>
      </c>
    </row>
    <row r="102" spans="1:8">
      <c r="A102" s="141" t="s">
        <v>195</v>
      </c>
      <c r="B102" s="142">
        <v>0</v>
      </c>
      <c r="C102" s="142">
        <v>394457.71</v>
      </c>
      <c r="D102" s="140">
        <f t="shared" si="27"/>
        <v>394457.71</v>
      </c>
      <c r="E102" s="142">
        <v>0</v>
      </c>
      <c r="F102" s="142">
        <v>0</v>
      </c>
      <c r="G102" s="140">
        <f t="shared" si="28"/>
        <v>394457.71</v>
      </c>
      <c r="H102" s="127" t="s">
        <v>607</v>
      </c>
    </row>
    <row r="103" spans="1:8">
      <c r="A103" s="139" t="s">
        <v>196</v>
      </c>
      <c r="B103" s="140">
        <f>SUM(B104:B112)</f>
        <v>413442.73</v>
      </c>
      <c r="C103" s="140">
        <f t="shared" ref="C103:G103" si="29">SUM(C104:C112)</f>
        <v>126095.17</v>
      </c>
      <c r="D103" s="140">
        <f t="shared" si="29"/>
        <v>539537.9</v>
      </c>
      <c r="E103" s="140">
        <f t="shared" si="29"/>
        <v>0</v>
      </c>
      <c r="F103" s="140">
        <f t="shared" si="29"/>
        <v>0</v>
      </c>
      <c r="G103" s="140">
        <f t="shared" si="29"/>
        <v>539537.9</v>
      </c>
      <c r="H103" s="126"/>
    </row>
    <row r="104" spans="1:8">
      <c r="A104" s="141" t="s">
        <v>197</v>
      </c>
      <c r="B104" s="140">
        <v>0</v>
      </c>
      <c r="C104" s="140">
        <v>0</v>
      </c>
      <c r="D104" s="140">
        <f t="shared" ref="D104:D112" si="30">B104+C104</f>
        <v>0</v>
      </c>
      <c r="E104" s="140">
        <v>0</v>
      </c>
      <c r="F104" s="140">
        <v>0</v>
      </c>
      <c r="G104" s="140">
        <f t="shared" ref="G104:G112" si="31">D104-E104</f>
        <v>0</v>
      </c>
      <c r="H104" s="127" t="s">
        <v>608</v>
      </c>
    </row>
    <row r="105" spans="1:8">
      <c r="A105" s="141" t="s">
        <v>198</v>
      </c>
      <c r="B105" s="140">
        <v>0</v>
      </c>
      <c r="C105" s="140">
        <v>0</v>
      </c>
      <c r="D105" s="140">
        <f t="shared" si="30"/>
        <v>0</v>
      </c>
      <c r="E105" s="140">
        <v>0</v>
      </c>
      <c r="F105" s="140">
        <v>0</v>
      </c>
      <c r="G105" s="140">
        <f t="shared" si="31"/>
        <v>0</v>
      </c>
      <c r="H105" s="127" t="s">
        <v>609</v>
      </c>
    </row>
    <row r="106" spans="1:8">
      <c r="A106" s="141" t="s">
        <v>199</v>
      </c>
      <c r="B106" s="140">
        <v>0</v>
      </c>
      <c r="C106" s="140">
        <v>0</v>
      </c>
      <c r="D106" s="140">
        <f t="shared" si="30"/>
        <v>0</v>
      </c>
      <c r="E106" s="140">
        <v>0</v>
      </c>
      <c r="F106" s="140">
        <v>0</v>
      </c>
      <c r="G106" s="140">
        <f t="shared" si="31"/>
        <v>0</v>
      </c>
      <c r="H106" s="127" t="s">
        <v>610</v>
      </c>
    </row>
    <row r="107" spans="1:8">
      <c r="A107" s="141" t="s">
        <v>200</v>
      </c>
      <c r="B107" s="140">
        <v>0</v>
      </c>
      <c r="C107" s="140">
        <v>0</v>
      </c>
      <c r="D107" s="140">
        <f t="shared" si="30"/>
        <v>0</v>
      </c>
      <c r="E107" s="140">
        <v>0</v>
      </c>
      <c r="F107" s="140">
        <v>0</v>
      </c>
      <c r="G107" s="140">
        <f t="shared" si="31"/>
        <v>0</v>
      </c>
      <c r="H107" s="127" t="s">
        <v>611</v>
      </c>
    </row>
    <row r="108" spans="1:8">
      <c r="A108" s="141" t="s">
        <v>201</v>
      </c>
      <c r="B108" s="142">
        <v>413442.73</v>
      </c>
      <c r="C108" s="142">
        <v>126095.17</v>
      </c>
      <c r="D108" s="140">
        <f t="shared" si="30"/>
        <v>539537.9</v>
      </c>
      <c r="E108" s="142">
        <v>0</v>
      </c>
      <c r="F108" s="142">
        <v>0</v>
      </c>
      <c r="G108" s="140">
        <f t="shared" si="31"/>
        <v>539537.9</v>
      </c>
      <c r="H108" s="127" t="s">
        <v>612</v>
      </c>
    </row>
    <row r="109" spans="1:8">
      <c r="A109" s="141" t="s">
        <v>202</v>
      </c>
      <c r="B109" s="140">
        <v>0</v>
      </c>
      <c r="C109" s="140">
        <v>0</v>
      </c>
      <c r="D109" s="140">
        <f t="shared" si="30"/>
        <v>0</v>
      </c>
      <c r="E109" s="140">
        <v>0</v>
      </c>
      <c r="F109" s="140">
        <v>0</v>
      </c>
      <c r="G109" s="140">
        <f t="shared" si="31"/>
        <v>0</v>
      </c>
      <c r="H109" s="127" t="s">
        <v>613</v>
      </c>
    </row>
    <row r="110" spans="1:8">
      <c r="A110" s="141" t="s">
        <v>203</v>
      </c>
      <c r="B110" s="140">
        <v>0</v>
      </c>
      <c r="C110" s="140">
        <v>0</v>
      </c>
      <c r="D110" s="140">
        <f t="shared" si="30"/>
        <v>0</v>
      </c>
      <c r="E110" s="140">
        <v>0</v>
      </c>
      <c r="F110" s="140">
        <v>0</v>
      </c>
      <c r="G110" s="140">
        <f t="shared" si="31"/>
        <v>0</v>
      </c>
      <c r="H110" s="127" t="s">
        <v>614</v>
      </c>
    </row>
    <row r="111" spans="1:8">
      <c r="A111" s="141" t="s">
        <v>204</v>
      </c>
      <c r="B111" s="140">
        <v>0</v>
      </c>
      <c r="C111" s="140">
        <v>0</v>
      </c>
      <c r="D111" s="140">
        <f t="shared" si="30"/>
        <v>0</v>
      </c>
      <c r="E111" s="140">
        <v>0</v>
      </c>
      <c r="F111" s="140">
        <v>0</v>
      </c>
      <c r="G111" s="140">
        <f t="shared" si="31"/>
        <v>0</v>
      </c>
      <c r="H111" s="127" t="s">
        <v>615</v>
      </c>
    </row>
    <row r="112" spans="1:8">
      <c r="A112" s="141" t="s">
        <v>205</v>
      </c>
      <c r="B112" s="140">
        <v>0</v>
      </c>
      <c r="C112" s="140">
        <v>0</v>
      </c>
      <c r="D112" s="140">
        <f t="shared" si="30"/>
        <v>0</v>
      </c>
      <c r="E112" s="140">
        <v>0</v>
      </c>
      <c r="F112" s="140">
        <v>0</v>
      </c>
      <c r="G112" s="140">
        <f t="shared" si="31"/>
        <v>0</v>
      </c>
      <c r="H112" s="127" t="s">
        <v>616</v>
      </c>
    </row>
    <row r="113" spans="1:8">
      <c r="A113" s="139" t="s">
        <v>206</v>
      </c>
      <c r="B113" s="140">
        <f>SUM(B114:B122)</f>
        <v>0</v>
      </c>
      <c r="C113" s="140">
        <f t="shared" ref="C113:G113" si="32">SUM(C114:C122)</f>
        <v>1154531.07</v>
      </c>
      <c r="D113" s="140">
        <f t="shared" si="32"/>
        <v>1154531.07</v>
      </c>
      <c r="E113" s="140">
        <f t="shared" si="32"/>
        <v>1122457.79</v>
      </c>
      <c r="F113" s="140">
        <f t="shared" si="32"/>
        <v>1122457.79</v>
      </c>
      <c r="G113" s="140">
        <f t="shared" si="32"/>
        <v>32073.280000000028</v>
      </c>
      <c r="H113" s="126"/>
    </row>
    <row r="114" spans="1:8">
      <c r="A114" s="141" t="s">
        <v>207</v>
      </c>
      <c r="B114" s="140">
        <v>0</v>
      </c>
      <c r="C114" s="140">
        <v>0</v>
      </c>
      <c r="D114" s="140">
        <f t="shared" ref="D114:D122" si="33">B114+C114</f>
        <v>0</v>
      </c>
      <c r="E114" s="140">
        <v>0</v>
      </c>
      <c r="F114" s="140">
        <v>0</v>
      </c>
      <c r="G114" s="140">
        <f t="shared" ref="G114:G122" si="34">D114-E114</f>
        <v>0</v>
      </c>
      <c r="H114" s="127" t="s">
        <v>617</v>
      </c>
    </row>
    <row r="115" spans="1:8">
      <c r="A115" s="141" t="s">
        <v>208</v>
      </c>
      <c r="B115" s="140">
        <v>0</v>
      </c>
      <c r="C115" s="140">
        <v>0</v>
      </c>
      <c r="D115" s="140">
        <f t="shared" si="33"/>
        <v>0</v>
      </c>
      <c r="E115" s="140">
        <v>0</v>
      </c>
      <c r="F115" s="140">
        <v>0</v>
      </c>
      <c r="G115" s="140">
        <f t="shared" si="34"/>
        <v>0</v>
      </c>
      <c r="H115" s="127" t="s">
        <v>618</v>
      </c>
    </row>
    <row r="116" spans="1:8">
      <c r="A116" s="141" t="s">
        <v>209</v>
      </c>
      <c r="B116" s="140">
        <v>0</v>
      </c>
      <c r="C116" s="140">
        <v>0</v>
      </c>
      <c r="D116" s="140">
        <f t="shared" si="33"/>
        <v>0</v>
      </c>
      <c r="E116" s="140">
        <v>0</v>
      </c>
      <c r="F116" s="140">
        <v>0</v>
      </c>
      <c r="G116" s="140">
        <f t="shared" si="34"/>
        <v>0</v>
      </c>
      <c r="H116" s="127" t="s">
        <v>619</v>
      </c>
    </row>
    <row r="117" spans="1:8">
      <c r="A117" s="141" t="s">
        <v>210</v>
      </c>
      <c r="B117" s="142">
        <v>0</v>
      </c>
      <c r="C117" s="142">
        <v>1154531.07</v>
      </c>
      <c r="D117" s="140">
        <f t="shared" si="33"/>
        <v>1154531.07</v>
      </c>
      <c r="E117" s="142">
        <v>1122457.79</v>
      </c>
      <c r="F117" s="142">
        <v>1122457.79</v>
      </c>
      <c r="G117" s="140">
        <f t="shared" si="34"/>
        <v>32073.280000000028</v>
      </c>
      <c r="H117" s="127" t="s">
        <v>620</v>
      </c>
    </row>
    <row r="118" spans="1:8">
      <c r="A118" s="141" t="s">
        <v>211</v>
      </c>
      <c r="B118" s="140">
        <v>0</v>
      </c>
      <c r="C118" s="140">
        <v>0</v>
      </c>
      <c r="D118" s="140">
        <f t="shared" si="33"/>
        <v>0</v>
      </c>
      <c r="E118" s="140">
        <v>0</v>
      </c>
      <c r="F118" s="140">
        <v>0</v>
      </c>
      <c r="G118" s="140">
        <f t="shared" si="34"/>
        <v>0</v>
      </c>
      <c r="H118" s="127" t="s">
        <v>621</v>
      </c>
    </row>
    <row r="119" spans="1:8">
      <c r="A119" s="141" t="s">
        <v>212</v>
      </c>
      <c r="B119" s="140">
        <v>0</v>
      </c>
      <c r="C119" s="140">
        <v>0</v>
      </c>
      <c r="D119" s="140">
        <f t="shared" si="33"/>
        <v>0</v>
      </c>
      <c r="E119" s="140">
        <v>0</v>
      </c>
      <c r="F119" s="140">
        <v>0</v>
      </c>
      <c r="G119" s="140">
        <f t="shared" si="34"/>
        <v>0</v>
      </c>
      <c r="H119" s="127" t="s">
        <v>622</v>
      </c>
    </row>
    <row r="120" spans="1:8">
      <c r="A120" s="141" t="s">
        <v>213</v>
      </c>
      <c r="B120" s="140">
        <v>0</v>
      </c>
      <c r="C120" s="140">
        <v>0</v>
      </c>
      <c r="D120" s="140">
        <f t="shared" si="33"/>
        <v>0</v>
      </c>
      <c r="E120" s="140">
        <v>0</v>
      </c>
      <c r="F120" s="140">
        <v>0</v>
      </c>
      <c r="G120" s="140">
        <f t="shared" si="34"/>
        <v>0</v>
      </c>
      <c r="H120" s="127"/>
    </row>
    <row r="121" spans="1:8">
      <c r="A121" s="141" t="s">
        <v>214</v>
      </c>
      <c r="B121" s="140">
        <v>0</v>
      </c>
      <c r="C121" s="140">
        <v>0</v>
      </c>
      <c r="D121" s="140">
        <f t="shared" si="33"/>
        <v>0</v>
      </c>
      <c r="E121" s="140">
        <v>0</v>
      </c>
      <c r="F121" s="140">
        <v>0</v>
      </c>
      <c r="G121" s="140">
        <f t="shared" si="34"/>
        <v>0</v>
      </c>
      <c r="H121" s="127"/>
    </row>
    <row r="122" spans="1:8">
      <c r="A122" s="141" t="s">
        <v>215</v>
      </c>
      <c r="B122" s="140">
        <v>0</v>
      </c>
      <c r="C122" s="140">
        <v>0</v>
      </c>
      <c r="D122" s="140">
        <f t="shared" si="33"/>
        <v>0</v>
      </c>
      <c r="E122" s="140">
        <v>0</v>
      </c>
      <c r="F122" s="140">
        <v>0</v>
      </c>
      <c r="G122" s="140">
        <f t="shared" si="34"/>
        <v>0</v>
      </c>
      <c r="H122" s="127" t="s">
        <v>623</v>
      </c>
    </row>
    <row r="123" spans="1:8">
      <c r="A123" s="139" t="s">
        <v>216</v>
      </c>
      <c r="B123" s="140">
        <f>SUM(B124:B132)</f>
        <v>0</v>
      </c>
      <c r="C123" s="140">
        <f t="shared" ref="C123:G123" si="35">SUM(C124:C132)</f>
        <v>0</v>
      </c>
      <c r="D123" s="140">
        <f t="shared" si="35"/>
        <v>0</v>
      </c>
      <c r="E123" s="140">
        <f t="shared" si="35"/>
        <v>0</v>
      </c>
      <c r="F123" s="140">
        <f t="shared" si="35"/>
        <v>0</v>
      </c>
      <c r="G123" s="140">
        <f t="shared" si="35"/>
        <v>0</v>
      </c>
      <c r="H123" s="126"/>
    </row>
    <row r="124" spans="1:8">
      <c r="A124" s="141" t="s">
        <v>217</v>
      </c>
      <c r="B124" s="140">
        <v>0</v>
      </c>
      <c r="C124" s="140">
        <v>0</v>
      </c>
      <c r="D124" s="140">
        <f t="shared" ref="D124:D132" si="36">B124+C124</f>
        <v>0</v>
      </c>
      <c r="E124" s="140">
        <v>0</v>
      </c>
      <c r="F124" s="140">
        <v>0</v>
      </c>
      <c r="G124" s="140">
        <f t="shared" ref="G124:G132" si="37">D124-E124</f>
        <v>0</v>
      </c>
      <c r="H124" s="127" t="s">
        <v>624</v>
      </c>
    </row>
    <row r="125" spans="1:8">
      <c r="A125" s="141" t="s">
        <v>218</v>
      </c>
      <c r="B125" s="140">
        <v>0</v>
      </c>
      <c r="C125" s="140">
        <v>0</v>
      </c>
      <c r="D125" s="140">
        <f t="shared" si="36"/>
        <v>0</v>
      </c>
      <c r="E125" s="140">
        <v>0</v>
      </c>
      <c r="F125" s="140">
        <v>0</v>
      </c>
      <c r="G125" s="140">
        <f t="shared" si="37"/>
        <v>0</v>
      </c>
      <c r="H125" s="127" t="s">
        <v>625</v>
      </c>
    </row>
    <row r="126" spans="1:8">
      <c r="A126" s="141" t="s">
        <v>219</v>
      </c>
      <c r="B126" s="140">
        <v>0</v>
      </c>
      <c r="C126" s="140">
        <v>0</v>
      </c>
      <c r="D126" s="140">
        <f t="shared" si="36"/>
        <v>0</v>
      </c>
      <c r="E126" s="140">
        <v>0</v>
      </c>
      <c r="F126" s="140">
        <v>0</v>
      </c>
      <c r="G126" s="140">
        <f t="shared" si="37"/>
        <v>0</v>
      </c>
      <c r="H126" s="127" t="s">
        <v>626</v>
      </c>
    </row>
    <row r="127" spans="1:8">
      <c r="A127" s="141" t="s">
        <v>220</v>
      </c>
      <c r="B127" s="140">
        <v>0</v>
      </c>
      <c r="C127" s="140">
        <v>0</v>
      </c>
      <c r="D127" s="140">
        <f t="shared" si="36"/>
        <v>0</v>
      </c>
      <c r="E127" s="140">
        <v>0</v>
      </c>
      <c r="F127" s="140">
        <v>0</v>
      </c>
      <c r="G127" s="140">
        <f t="shared" si="37"/>
        <v>0</v>
      </c>
      <c r="H127" s="127" t="s">
        <v>627</v>
      </c>
    </row>
    <row r="128" spans="1:8">
      <c r="A128" s="141" t="s">
        <v>221</v>
      </c>
      <c r="B128" s="140">
        <v>0</v>
      </c>
      <c r="C128" s="140">
        <v>0</v>
      </c>
      <c r="D128" s="140">
        <f t="shared" si="36"/>
        <v>0</v>
      </c>
      <c r="E128" s="140">
        <v>0</v>
      </c>
      <c r="F128" s="140">
        <v>0</v>
      </c>
      <c r="G128" s="140">
        <f t="shared" si="37"/>
        <v>0</v>
      </c>
      <c r="H128" s="127" t="s">
        <v>628</v>
      </c>
    </row>
    <row r="129" spans="1:8">
      <c r="A129" s="141" t="s">
        <v>222</v>
      </c>
      <c r="B129" s="140">
        <v>0</v>
      </c>
      <c r="C129" s="140">
        <v>0</v>
      </c>
      <c r="D129" s="140">
        <f t="shared" si="36"/>
        <v>0</v>
      </c>
      <c r="E129" s="140">
        <v>0</v>
      </c>
      <c r="F129" s="140">
        <v>0</v>
      </c>
      <c r="G129" s="140">
        <f t="shared" si="37"/>
        <v>0</v>
      </c>
      <c r="H129" s="127" t="s">
        <v>629</v>
      </c>
    </row>
    <row r="130" spans="1:8">
      <c r="A130" s="141" t="s">
        <v>223</v>
      </c>
      <c r="B130" s="140">
        <v>0</v>
      </c>
      <c r="C130" s="140">
        <v>0</v>
      </c>
      <c r="D130" s="140">
        <f t="shared" si="36"/>
        <v>0</v>
      </c>
      <c r="E130" s="140">
        <v>0</v>
      </c>
      <c r="F130" s="140">
        <v>0</v>
      </c>
      <c r="G130" s="140">
        <f t="shared" si="37"/>
        <v>0</v>
      </c>
      <c r="H130" s="127" t="s">
        <v>630</v>
      </c>
    </row>
    <row r="131" spans="1:8">
      <c r="A131" s="141" t="s">
        <v>224</v>
      </c>
      <c r="B131" s="140">
        <v>0</v>
      </c>
      <c r="C131" s="140">
        <v>0</v>
      </c>
      <c r="D131" s="140">
        <f t="shared" si="36"/>
        <v>0</v>
      </c>
      <c r="E131" s="140">
        <v>0</v>
      </c>
      <c r="F131" s="140">
        <v>0</v>
      </c>
      <c r="G131" s="140">
        <f t="shared" si="37"/>
        <v>0</v>
      </c>
      <c r="H131" s="127" t="s">
        <v>631</v>
      </c>
    </row>
    <row r="132" spans="1:8">
      <c r="A132" s="141" t="s">
        <v>225</v>
      </c>
      <c r="B132" s="140">
        <v>0</v>
      </c>
      <c r="C132" s="140">
        <v>0</v>
      </c>
      <c r="D132" s="140">
        <f t="shared" si="36"/>
        <v>0</v>
      </c>
      <c r="E132" s="140">
        <v>0</v>
      </c>
      <c r="F132" s="140">
        <v>0</v>
      </c>
      <c r="G132" s="140">
        <f t="shared" si="37"/>
        <v>0</v>
      </c>
      <c r="H132" s="127" t="s">
        <v>632</v>
      </c>
    </row>
    <row r="133" spans="1:8">
      <c r="A133" s="139" t="s">
        <v>226</v>
      </c>
      <c r="B133" s="140">
        <f>SUM(B134:B136)</f>
        <v>31046597.199999999</v>
      </c>
      <c r="C133" s="140">
        <f t="shared" ref="C133:G133" si="38">SUM(C134:C136)</f>
        <v>17258635.879999999</v>
      </c>
      <c r="D133" s="140">
        <f t="shared" si="38"/>
        <v>48305233.079999998</v>
      </c>
      <c r="E133" s="140">
        <f t="shared" si="38"/>
        <v>14035869.76</v>
      </c>
      <c r="F133" s="140">
        <f t="shared" si="38"/>
        <v>14035869.76</v>
      </c>
      <c r="G133" s="140">
        <f t="shared" si="38"/>
        <v>34269363.32</v>
      </c>
      <c r="H133" s="126"/>
    </row>
    <row r="134" spans="1:8">
      <c r="A134" s="141" t="s">
        <v>227</v>
      </c>
      <c r="B134" s="142">
        <v>31046597.199999999</v>
      </c>
      <c r="C134" s="142">
        <v>17258635.879999999</v>
      </c>
      <c r="D134" s="140">
        <f t="shared" ref="D134:D157" si="39">B134+C134</f>
        <v>48305233.079999998</v>
      </c>
      <c r="E134" s="142">
        <v>14035869.76</v>
      </c>
      <c r="F134" s="142">
        <v>14035869.76</v>
      </c>
      <c r="G134" s="140">
        <f t="shared" ref="G134:G136" si="40">D134-E134</f>
        <v>34269363.32</v>
      </c>
      <c r="H134" s="127" t="s">
        <v>633</v>
      </c>
    </row>
    <row r="135" spans="1:8">
      <c r="A135" s="141" t="s">
        <v>228</v>
      </c>
      <c r="B135" s="140">
        <v>0</v>
      </c>
      <c r="C135" s="140">
        <v>0</v>
      </c>
      <c r="D135" s="140">
        <f t="shared" si="39"/>
        <v>0</v>
      </c>
      <c r="E135" s="140">
        <v>0</v>
      </c>
      <c r="F135" s="140">
        <v>0</v>
      </c>
      <c r="G135" s="140">
        <f t="shared" si="40"/>
        <v>0</v>
      </c>
      <c r="H135" s="127" t="s">
        <v>634</v>
      </c>
    </row>
    <row r="136" spans="1:8">
      <c r="A136" s="141" t="s">
        <v>229</v>
      </c>
      <c r="B136" s="140">
        <v>0</v>
      </c>
      <c r="C136" s="140">
        <v>0</v>
      </c>
      <c r="D136" s="140">
        <f t="shared" si="39"/>
        <v>0</v>
      </c>
      <c r="E136" s="140">
        <v>0</v>
      </c>
      <c r="F136" s="140">
        <v>0</v>
      </c>
      <c r="G136" s="140">
        <f t="shared" si="40"/>
        <v>0</v>
      </c>
      <c r="H136" s="127" t="s">
        <v>635</v>
      </c>
    </row>
    <row r="137" spans="1:8">
      <c r="A137" s="139" t="s">
        <v>230</v>
      </c>
      <c r="B137" s="140">
        <f>SUM(B138:B142,B144:B145)</f>
        <v>0</v>
      </c>
      <c r="C137" s="140">
        <f t="shared" ref="C137:G137" si="41">SUM(C138:C142,C144:C145)</f>
        <v>0</v>
      </c>
      <c r="D137" s="140">
        <f t="shared" si="41"/>
        <v>0</v>
      </c>
      <c r="E137" s="140">
        <f t="shared" si="41"/>
        <v>0</v>
      </c>
      <c r="F137" s="140">
        <f t="shared" si="41"/>
        <v>0</v>
      </c>
      <c r="G137" s="140">
        <f t="shared" si="41"/>
        <v>0</v>
      </c>
      <c r="H137" s="126"/>
    </row>
    <row r="138" spans="1:8">
      <c r="A138" s="141" t="s">
        <v>231</v>
      </c>
      <c r="B138" s="140">
        <v>0</v>
      </c>
      <c r="C138" s="140">
        <v>0</v>
      </c>
      <c r="D138" s="140">
        <f t="shared" si="39"/>
        <v>0</v>
      </c>
      <c r="E138" s="140">
        <v>0</v>
      </c>
      <c r="F138" s="140">
        <v>0</v>
      </c>
      <c r="G138" s="140">
        <f t="shared" ref="G138:G145" si="42">D138-E138</f>
        <v>0</v>
      </c>
      <c r="H138" s="127" t="s">
        <v>636</v>
      </c>
    </row>
    <row r="139" spans="1:8">
      <c r="A139" s="141" t="s">
        <v>232</v>
      </c>
      <c r="B139" s="140">
        <v>0</v>
      </c>
      <c r="C139" s="140">
        <v>0</v>
      </c>
      <c r="D139" s="140">
        <f t="shared" si="39"/>
        <v>0</v>
      </c>
      <c r="E139" s="140">
        <v>0</v>
      </c>
      <c r="F139" s="140">
        <v>0</v>
      </c>
      <c r="G139" s="140">
        <f t="shared" si="42"/>
        <v>0</v>
      </c>
      <c r="H139" s="127" t="s">
        <v>637</v>
      </c>
    </row>
    <row r="140" spans="1:8">
      <c r="A140" s="141" t="s">
        <v>233</v>
      </c>
      <c r="B140" s="140">
        <v>0</v>
      </c>
      <c r="C140" s="140">
        <v>0</v>
      </c>
      <c r="D140" s="140">
        <f t="shared" si="39"/>
        <v>0</v>
      </c>
      <c r="E140" s="140">
        <v>0</v>
      </c>
      <c r="F140" s="140">
        <v>0</v>
      </c>
      <c r="G140" s="140">
        <f t="shared" si="42"/>
        <v>0</v>
      </c>
      <c r="H140" s="127" t="s">
        <v>638</v>
      </c>
    </row>
    <row r="141" spans="1:8">
      <c r="A141" s="141" t="s">
        <v>234</v>
      </c>
      <c r="B141" s="140">
        <v>0</v>
      </c>
      <c r="C141" s="140">
        <v>0</v>
      </c>
      <c r="D141" s="140">
        <f t="shared" si="39"/>
        <v>0</v>
      </c>
      <c r="E141" s="140">
        <v>0</v>
      </c>
      <c r="F141" s="140">
        <v>0</v>
      </c>
      <c r="G141" s="140">
        <f t="shared" si="42"/>
        <v>0</v>
      </c>
      <c r="H141" s="127" t="s">
        <v>639</v>
      </c>
    </row>
    <row r="142" spans="1:8">
      <c r="A142" s="141" t="s">
        <v>235</v>
      </c>
      <c r="B142" s="140">
        <v>0</v>
      </c>
      <c r="C142" s="140">
        <v>0</v>
      </c>
      <c r="D142" s="140">
        <f t="shared" si="39"/>
        <v>0</v>
      </c>
      <c r="E142" s="140">
        <v>0</v>
      </c>
      <c r="F142" s="140">
        <v>0</v>
      </c>
      <c r="G142" s="140">
        <f t="shared" si="42"/>
        <v>0</v>
      </c>
      <c r="H142" s="127" t="s">
        <v>640</v>
      </c>
    </row>
    <row r="143" spans="1:8">
      <c r="A143" s="141" t="s">
        <v>236</v>
      </c>
      <c r="B143" s="140">
        <v>0</v>
      </c>
      <c r="C143" s="140">
        <v>0</v>
      </c>
      <c r="D143" s="140">
        <f t="shared" si="39"/>
        <v>0</v>
      </c>
      <c r="E143" s="140">
        <v>0</v>
      </c>
      <c r="F143" s="140">
        <v>0</v>
      </c>
      <c r="G143" s="140">
        <f t="shared" si="42"/>
        <v>0</v>
      </c>
      <c r="H143" s="127"/>
    </row>
    <row r="144" spans="1:8">
      <c r="A144" s="141" t="s">
        <v>237</v>
      </c>
      <c r="B144" s="140">
        <v>0</v>
      </c>
      <c r="C144" s="140">
        <v>0</v>
      </c>
      <c r="D144" s="140">
        <f t="shared" si="39"/>
        <v>0</v>
      </c>
      <c r="E144" s="140">
        <v>0</v>
      </c>
      <c r="F144" s="140">
        <v>0</v>
      </c>
      <c r="G144" s="140">
        <f t="shared" si="42"/>
        <v>0</v>
      </c>
      <c r="H144" s="127" t="s">
        <v>641</v>
      </c>
    </row>
    <row r="145" spans="1:8">
      <c r="A145" s="141" t="s">
        <v>238</v>
      </c>
      <c r="B145" s="140">
        <v>0</v>
      </c>
      <c r="C145" s="140">
        <v>0</v>
      </c>
      <c r="D145" s="140">
        <f t="shared" si="39"/>
        <v>0</v>
      </c>
      <c r="E145" s="140">
        <v>0</v>
      </c>
      <c r="F145" s="140">
        <v>0</v>
      </c>
      <c r="G145" s="140">
        <f t="shared" si="42"/>
        <v>0</v>
      </c>
      <c r="H145" s="127" t="s">
        <v>642</v>
      </c>
    </row>
    <row r="146" spans="1:8">
      <c r="A146" s="139" t="s">
        <v>239</v>
      </c>
      <c r="B146" s="140">
        <f>SUM(B147:B149)</f>
        <v>0</v>
      </c>
      <c r="C146" s="140">
        <f t="shared" ref="C146:G146" si="43">SUM(C147:C149)</f>
        <v>0</v>
      </c>
      <c r="D146" s="140">
        <f t="shared" si="43"/>
        <v>0</v>
      </c>
      <c r="E146" s="140">
        <f t="shared" si="43"/>
        <v>0</v>
      </c>
      <c r="F146" s="140">
        <f t="shared" si="43"/>
        <v>0</v>
      </c>
      <c r="G146" s="140">
        <f t="shared" si="43"/>
        <v>0</v>
      </c>
      <c r="H146" s="126"/>
    </row>
    <row r="147" spans="1:8">
      <c r="A147" s="141" t="s">
        <v>240</v>
      </c>
      <c r="B147" s="140">
        <v>0</v>
      </c>
      <c r="C147" s="140">
        <v>0</v>
      </c>
      <c r="D147" s="140">
        <f t="shared" si="39"/>
        <v>0</v>
      </c>
      <c r="E147" s="140">
        <v>0</v>
      </c>
      <c r="F147" s="140">
        <v>0</v>
      </c>
      <c r="G147" s="140">
        <f t="shared" ref="G147:G149" si="44">D147-E147</f>
        <v>0</v>
      </c>
      <c r="H147" s="127" t="s">
        <v>643</v>
      </c>
    </row>
    <row r="148" spans="1:8">
      <c r="A148" s="141" t="s">
        <v>241</v>
      </c>
      <c r="B148" s="140">
        <v>0</v>
      </c>
      <c r="C148" s="140">
        <v>0</v>
      </c>
      <c r="D148" s="140">
        <f t="shared" si="39"/>
        <v>0</v>
      </c>
      <c r="E148" s="140">
        <v>0</v>
      </c>
      <c r="F148" s="140">
        <v>0</v>
      </c>
      <c r="G148" s="140">
        <f t="shared" si="44"/>
        <v>0</v>
      </c>
      <c r="H148" s="127" t="s">
        <v>644</v>
      </c>
    </row>
    <row r="149" spans="1:8">
      <c r="A149" s="141" t="s">
        <v>242</v>
      </c>
      <c r="B149" s="140">
        <v>0</v>
      </c>
      <c r="C149" s="140">
        <v>0</v>
      </c>
      <c r="D149" s="140">
        <f t="shared" si="39"/>
        <v>0</v>
      </c>
      <c r="E149" s="140">
        <v>0</v>
      </c>
      <c r="F149" s="140">
        <v>0</v>
      </c>
      <c r="G149" s="140">
        <f t="shared" si="44"/>
        <v>0</v>
      </c>
      <c r="H149" s="127" t="s">
        <v>645</v>
      </c>
    </row>
    <row r="150" spans="1:8">
      <c r="A150" s="139" t="s">
        <v>243</v>
      </c>
      <c r="B150" s="140">
        <f>SUM(B151:B157)</f>
        <v>0</v>
      </c>
      <c r="C150" s="140">
        <f t="shared" ref="C150:G150" si="45">SUM(C151:C157)</f>
        <v>0</v>
      </c>
      <c r="D150" s="140">
        <f t="shared" si="45"/>
        <v>0</v>
      </c>
      <c r="E150" s="140">
        <f t="shared" si="45"/>
        <v>0</v>
      </c>
      <c r="F150" s="140">
        <f t="shared" si="45"/>
        <v>0</v>
      </c>
      <c r="G150" s="140">
        <f t="shared" si="45"/>
        <v>0</v>
      </c>
      <c r="H150" s="126"/>
    </row>
    <row r="151" spans="1:8">
      <c r="A151" s="141" t="s">
        <v>244</v>
      </c>
      <c r="B151" s="140">
        <v>0</v>
      </c>
      <c r="C151" s="140">
        <v>0</v>
      </c>
      <c r="D151" s="140">
        <f t="shared" si="39"/>
        <v>0</v>
      </c>
      <c r="E151" s="140">
        <v>0</v>
      </c>
      <c r="F151" s="140">
        <v>0</v>
      </c>
      <c r="G151" s="140">
        <f t="shared" ref="G151:G157" si="46">D151-E151</f>
        <v>0</v>
      </c>
      <c r="H151" s="127" t="s">
        <v>646</v>
      </c>
    </row>
    <row r="152" spans="1:8">
      <c r="A152" s="141" t="s">
        <v>245</v>
      </c>
      <c r="B152" s="140">
        <v>0</v>
      </c>
      <c r="C152" s="140">
        <v>0</v>
      </c>
      <c r="D152" s="140">
        <f t="shared" si="39"/>
        <v>0</v>
      </c>
      <c r="E152" s="140">
        <v>0</v>
      </c>
      <c r="F152" s="140">
        <v>0</v>
      </c>
      <c r="G152" s="140">
        <f t="shared" si="46"/>
        <v>0</v>
      </c>
      <c r="H152" s="127" t="s">
        <v>647</v>
      </c>
    </row>
    <row r="153" spans="1:8">
      <c r="A153" s="141" t="s">
        <v>246</v>
      </c>
      <c r="B153" s="140">
        <v>0</v>
      </c>
      <c r="C153" s="140">
        <v>0</v>
      </c>
      <c r="D153" s="140">
        <f t="shared" si="39"/>
        <v>0</v>
      </c>
      <c r="E153" s="140">
        <v>0</v>
      </c>
      <c r="F153" s="140">
        <v>0</v>
      </c>
      <c r="G153" s="140">
        <f t="shared" si="46"/>
        <v>0</v>
      </c>
      <c r="H153" s="127" t="s">
        <v>648</v>
      </c>
    </row>
    <row r="154" spans="1:8">
      <c r="A154" s="146" t="s">
        <v>247</v>
      </c>
      <c r="B154" s="140">
        <v>0</v>
      </c>
      <c r="C154" s="140">
        <v>0</v>
      </c>
      <c r="D154" s="140">
        <f t="shared" si="39"/>
        <v>0</v>
      </c>
      <c r="E154" s="140">
        <v>0</v>
      </c>
      <c r="F154" s="140">
        <v>0</v>
      </c>
      <c r="G154" s="140">
        <f t="shared" si="46"/>
        <v>0</v>
      </c>
      <c r="H154" s="127" t="s">
        <v>649</v>
      </c>
    </row>
    <row r="155" spans="1:8">
      <c r="A155" s="141" t="s">
        <v>248</v>
      </c>
      <c r="B155" s="140">
        <v>0</v>
      </c>
      <c r="C155" s="140">
        <v>0</v>
      </c>
      <c r="D155" s="140">
        <f t="shared" si="39"/>
        <v>0</v>
      </c>
      <c r="E155" s="140">
        <v>0</v>
      </c>
      <c r="F155" s="140">
        <v>0</v>
      </c>
      <c r="G155" s="140">
        <f t="shared" si="46"/>
        <v>0</v>
      </c>
      <c r="H155" s="127" t="s">
        <v>650</v>
      </c>
    </row>
    <row r="156" spans="1:8">
      <c r="A156" s="141" t="s">
        <v>249</v>
      </c>
      <c r="B156" s="140">
        <v>0</v>
      </c>
      <c r="C156" s="140">
        <v>0</v>
      </c>
      <c r="D156" s="140">
        <f t="shared" si="39"/>
        <v>0</v>
      </c>
      <c r="E156" s="140">
        <v>0</v>
      </c>
      <c r="F156" s="140">
        <v>0</v>
      </c>
      <c r="G156" s="140">
        <f t="shared" si="46"/>
        <v>0</v>
      </c>
      <c r="H156" s="127" t="s">
        <v>651</v>
      </c>
    </row>
    <row r="157" spans="1:8">
      <c r="A157" s="141" t="s">
        <v>250</v>
      </c>
      <c r="B157" s="140">
        <v>0</v>
      </c>
      <c r="C157" s="140">
        <v>0</v>
      </c>
      <c r="D157" s="140">
        <f t="shared" si="39"/>
        <v>0</v>
      </c>
      <c r="E157" s="140">
        <v>0</v>
      </c>
      <c r="F157" s="140">
        <v>0</v>
      </c>
      <c r="G157" s="140">
        <f t="shared" si="46"/>
        <v>0</v>
      </c>
      <c r="H157" s="127" t="s">
        <v>652</v>
      </c>
    </row>
    <row r="158" spans="1:8">
      <c r="A158" s="147"/>
      <c r="B158" s="144"/>
      <c r="C158" s="144"/>
      <c r="D158" s="144"/>
      <c r="E158" s="144"/>
      <c r="F158" s="144"/>
      <c r="G158" s="144"/>
      <c r="H158" s="126"/>
    </row>
    <row r="159" spans="1:8">
      <c r="A159" s="148" t="s">
        <v>252</v>
      </c>
      <c r="B159" s="138">
        <f>B9+B84</f>
        <v>298657678.38999999</v>
      </c>
      <c r="C159" s="138">
        <f t="shared" ref="C159:G159" si="47">C9+C84</f>
        <v>46722752.899999999</v>
      </c>
      <c r="D159" s="138">
        <f t="shared" si="47"/>
        <v>345380431.28999996</v>
      </c>
      <c r="E159" s="138">
        <f t="shared" si="47"/>
        <v>81002520.25</v>
      </c>
      <c r="F159" s="138">
        <f t="shared" si="47"/>
        <v>79782494.780000001</v>
      </c>
      <c r="G159" s="138">
        <f t="shared" si="47"/>
        <v>264377911.04000002</v>
      </c>
      <c r="H159" s="126"/>
    </row>
    <row r="160" spans="1:8">
      <c r="A160" s="10"/>
      <c r="B160" s="34"/>
      <c r="C160" s="34"/>
      <c r="D160" s="34"/>
      <c r="E160" s="34"/>
      <c r="F160" s="34"/>
      <c r="G160" s="34"/>
      <c r="H160" s="126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zoomScale="80" zoomScaleNormal="80" workbookViewId="0">
      <selection activeCell="C38" sqref="C38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277" t="s">
        <v>253</v>
      </c>
      <c r="B1" s="277"/>
      <c r="C1" s="277"/>
      <c r="D1" s="277"/>
      <c r="E1" s="277"/>
      <c r="F1" s="277"/>
      <c r="G1" s="277"/>
    </row>
    <row r="2" spans="1:7">
      <c r="A2" s="286" t="s">
        <v>653</v>
      </c>
      <c r="B2" s="287"/>
      <c r="C2" s="287"/>
      <c r="D2" s="287"/>
      <c r="E2" s="287"/>
      <c r="F2" s="287"/>
      <c r="G2" s="288"/>
    </row>
    <row r="3" spans="1:7">
      <c r="A3" s="262" t="s">
        <v>171</v>
      </c>
      <c r="B3" s="289"/>
      <c r="C3" s="289"/>
      <c r="D3" s="289"/>
      <c r="E3" s="289"/>
      <c r="F3" s="289"/>
      <c r="G3" s="264"/>
    </row>
    <row r="4" spans="1:7">
      <c r="A4" s="262" t="s">
        <v>254</v>
      </c>
      <c r="B4" s="289"/>
      <c r="C4" s="289"/>
      <c r="D4" s="289"/>
      <c r="E4" s="289"/>
      <c r="F4" s="289"/>
      <c r="G4" s="264"/>
    </row>
    <row r="5" spans="1:7">
      <c r="A5" s="283" t="s">
        <v>656</v>
      </c>
      <c r="B5" s="284"/>
      <c r="C5" s="284"/>
      <c r="D5" s="284"/>
      <c r="E5" s="284"/>
      <c r="F5" s="284"/>
      <c r="G5" s="285"/>
    </row>
    <row r="6" spans="1:7">
      <c r="A6" s="265" t="s">
        <v>2</v>
      </c>
      <c r="B6" s="266"/>
      <c r="C6" s="266"/>
      <c r="D6" s="266"/>
      <c r="E6" s="266"/>
      <c r="F6" s="266"/>
      <c r="G6" s="267"/>
    </row>
    <row r="7" spans="1:7">
      <c r="A7" s="270" t="s">
        <v>63</v>
      </c>
      <c r="B7" s="280" t="s">
        <v>173</v>
      </c>
      <c r="C7" s="280"/>
      <c r="D7" s="280"/>
      <c r="E7" s="280"/>
      <c r="F7" s="280"/>
      <c r="G7" s="281" t="s">
        <v>174</v>
      </c>
    </row>
    <row r="8" spans="1:7" ht="30">
      <c r="A8" s="271"/>
      <c r="B8" s="135" t="s">
        <v>78</v>
      </c>
      <c r="C8" s="136" t="s">
        <v>104</v>
      </c>
      <c r="D8" s="135" t="s">
        <v>105</v>
      </c>
      <c r="E8" s="135" t="s">
        <v>61</v>
      </c>
      <c r="F8" s="135" t="s">
        <v>79</v>
      </c>
      <c r="G8" s="282"/>
    </row>
    <row r="9" spans="1:7">
      <c r="A9" s="149" t="s">
        <v>255</v>
      </c>
      <c r="B9" s="35">
        <f>SUM(B10:B45)</f>
        <v>215283249.18000001</v>
      </c>
      <c r="C9" s="35">
        <f t="shared" ref="C9:G9" si="0">SUM(C10:C45)</f>
        <v>26289033.07</v>
      </c>
      <c r="D9" s="35">
        <f t="shared" si="0"/>
        <v>241572282.25000003</v>
      </c>
      <c r="E9" s="35">
        <f t="shared" si="0"/>
        <v>57010330.580000013</v>
      </c>
      <c r="F9" s="35">
        <f t="shared" si="0"/>
        <v>55790305.110000007</v>
      </c>
      <c r="G9" s="35">
        <f t="shared" si="0"/>
        <v>184561951.67000002</v>
      </c>
    </row>
    <row r="10" spans="1:7">
      <c r="A10" s="150" t="s">
        <v>660</v>
      </c>
      <c r="B10" s="151">
        <v>3560152.77</v>
      </c>
      <c r="C10" s="151">
        <v>0</v>
      </c>
      <c r="D10" s="152">
        <f>B10+C10</f>
        <v>3560152.77</v>
      </c>
      <c r="E10" s="151">
        <v>440367.83</v>
      </c>
      <c r="F10" s="151">
        <v>420193.31</v>
      </c>
      <c r="G10" s="152">
        <f>D10-E10</f>
        <v>3119784.94</v>
      </c>
    </row>
    <row r="11" spans="1:7">
      <c r="A11" s="150" t="s">
        <v>661</v>
      </c>
      <c r="B11" s="151">
        <v>29132490.190000001</v>
      </c>
      <c r="C11" s="151">
        <v>349651.76</v>
      </c>
      <c r="D11" s="152">
        <f t="shared" ref="D11:D44" si="1">B11+C11</f>
        <v>29482141.950000003</v>
      </c>
      <c r="E11" s="151">
        <v>10461110.210000001</v>
      </c>
      <c r="F11" s="151">
        <v>10243752.529999999</v>
      </c>
      <c r="G11" s="152">
        <f t="shared" ref="G11:G44" si="2">D11-E11</f>
        <v>19021031.740000002</v>
      </c>
    </row>
    <row r="12" spans="1:7">
      <c r="A12" s="150" t="s">
        <v>662</v>
      </c>
      <c r="B12" s="151">
        <v>2603896.64</v>
      </c>
      <c r="C12" s="151">
        <v>1000000</v>
      </c>
      <c r="D12" s="152">
        <f t="shared" si="1"/>
        <v>3603896.64</v>
      </c>
      <c r="E12" s="151">
        <v>2022109.5</v>
      </c>
      <c r="F12" s="151">
        <v>2018412.99</v>
      </c>
      <c r="G12" s="152">
        <f t="shared" si="2"/>
        <v>1581787.1400000001</v>
      </c>
    </row>
    <row r="13" spans="1:7">
      <c r="A13" s="150" t="s">
        <v>663</v>
      </c>
      <c r="B13" s="151">
        <v>4430228.53</v>
      </c>
      <c r="C13" s="151">
        <v>9661.18</v>
      </c>
      <c r="D13" s="152">
        <f t="shared" si="1"/>
        <v>4439889.71</v>
      </c>
      <c r="E13" s="151">
        <v>311527.34000000003</v>
      </c>
      <c r="F13" s="151">
        <v>293714.98</v>
      </c>
      <c r="G13" s="152">
        <f t="shared" si="2"/>
        <v>4128362.37</v>
      </c>
    </row>
    <row r="14" spans="1:7">
      <c r="A14" s="150" t="s">
        <v>664</v>
      </c>
      <c r="B14" s="151">
        <v>3430394.45</v>
      </c>
      <c r="C14" s="151">
        <v>46322.36</v>
      </c>
      <c r="D14" s="152">
        <f t="shared" si="1"/>
        <v>3476716.81</v>
      </c>
      <c r="E14" s="151">
        <v>711170.05</v>
      </c>
      <c r="F14" s="151">
        <v>706132.57</v>
      </c>
      <c r="G14" s="152">
        <f t="shared" si="2"/>
        <v>2765546.76</v>
      </c>
    </row>
    <row r="15" spans="1:7">
      <c r="A15" s="150" t="s">
        <v>665</v>
      </c>
      <c r="B15" s="151">
        <v>5905003.46</v>
      </c>
      <c r="C15" s="151">
        <v>90000</v>
      </c>
      <c r="D15" s="152">
        <f t="shared" si="1"/>
        <v>5995003.46</v>
      </c>
      <c r="E15" s="151">
        <v>1145393.74</v>
      </c>
      <c r="F15" s="151">
        <v>1139419.3</v>
      </c>
      <c r="G15" s="152">
        <f t="shared" si="2"/>
        <v>4849609.72</v>
      </c>
    </row>
    <row r="16" spans="1:7">
      <c r="A16" s="150" t="s">
        <v>666</v>
      </c>
      <c r="B16" s="151">
        <v>3150388.26</v>
      </c>
      <c r="C16" s="151">
        <v>0</v>
      </c>
      <c r="D16" s="152">
        <f t="shared" si="1"/>
        <v>3150388.26</v>
      </c>
      <c r="E16" s="151">
        <v>598519.78</v>
      </c>
      <c r="F16" s="151">
        <v>593916.67000000004</v>
      </c>
      <c r="G16" s="152">
        <f t="shared" si="2"/>
        <v>2551868.4799999995</v>
      </c>
    </row>
    <row r="17" spans="1:7">
      <c r="A17" s="150" t="s">
        <v>667</v>
      </c>
      <c r="B17" s="151">
        <v>1492818.27</v>
      </c>
      <c r="C17" s="151">
        <v>650000</v>
      </c>
      <c r="D17" s="152">
        <f t="shared" si="1"/>
        <v>2142818.27</v>
      </c>
      <c r="E17" s="151">
        <v>275949.09999999998</v>
      </c>
      <c r="F17" s="151">
        <v>274468.94</v>
      </c>
      <c r="G17" s="152">
        <f t="shared" si="2"/>
        <v>1866869.17</v>
      </c>
    </row>
    <row r="18" spans="1:7">
      <c r="A18" s="150" t="s">
        <v>668</v>
      </c>
      <c r="B18" s="151">
        <v>2290920.52</v>
      </c>
      <c r="C18" s="151">
        <v>9605.3799999999992</v>
      </c>
      <c r="D18" s="152">
        <f t="shared" si="1"/>
        <v>2300525.9</v>
      </c>
      <c r="E18" s="151">
        <v>398210.18</v>
      </c>
      <c r="F18" s="151">
        <v>395091.54</v>
      </c>
      <c r="G18" s="152">
        <f t="shared" si="2"/>
        <v>1902315.72</v>
      </c>
    </row>
    <row r="19" spans="1:7">
      <c r="A19" s="150" t="s">
        <v>669</v>
      </c>
      <c r="B19" s="151">
        <v>3001405.8</v>
      </c>
      <c r="C19" s="151">
        <v>0</v>
      </c>
      <c r="D19" s="152">
        <f t="shared" si="1"/>
        <v>3001405.8</v>
      </c>
      <c r="E19" s="151">
        <v>616862.81000000006</v>
      </c>
      <c r="F19" s="151">
        <v>613548.41</v>
      </c>
      <c r="G19" s="152">
        <f t="shared" si="2"/>
        <v>2384542.9899999998</v>
      </c>
    </row>
    <row r="20" spans="1:7">
      <c r="A20" s="150" t="s">
        <v>670</v>
      </c>
      <c r="B20" s="151">
        <v>22356363.27</v>
      </c>
      <c r="C20" s="151">
        <v>43142.35</v>
      </c>
      <c r="D20" s="152">
        <f t="shared" si="1"/>
        <v>22399505.620000001</v>
      </c>
      <c r="E20" s="151">
        <v>2922313.69</v>
      </c>
      <c r="F20" s="151">
        <v>2750633.24</v>
      </c>
      <c r="G20" s="152">
        <f t="shared" si="2"/>
        <v>19477191.93</v>
      </c>
    </row>
    <row r="21" spans="1:7">
      <c r="A21" s="150" t="s">
        <v>671</v>
      </c>
      <c r="B21" s="151">
        <v>540254.94999999995</v>
      </c>
      <c r="C21" s="151">
        <v>0</v>
      </c>
      <c r="D21" s="152">
        <f t="shared" si="1"/>
        <v>540254.94999999995</v>
      </c>
      <c r="E21" s="151">
        <v>103209.14</v>
      </c>
      <c r="F21" s="151">
        <v>102642.66</v>
      </c>
      <c r="G21" s="152">
        <f t="shared" si="2"/>
        <v>437045.80999999994</v>
      </c>
    </row>
    <row r="22" spans="1:7">
      <c r="A22" s="150" t="s">
        <v>672</v>
      </c>
      <c r="B22" s="151">
        <v>1535218.26</v>
      </c>
      <c r="C22" s="151">
        <v>9605.3799999999992</v>
      </c>
      <c r="D22" s="152">
        <f t="shared" si="1"/>
        <v>1544823.64</v>
      </c>
      <c r="E22" s="151">
        <v>258574.01</v>
      </c>
      <c r="F22" s="151">
        <v>257137.29</v>
      </c>
      <c r="G22" s="152">
        <f t="shared" si="2"/>
        <v>1286249.6299999999</v>
      </c>
    </row>
    <row r="23" spans="1:7">
      <c r="A23" s="150" t="s">
        <v>673</v>
      </c>
      <c r="B23" s="151">
        <v>1618758.3</v>
      </c>
      <c r="C23" s="151">
        <v>0</v>
      </c>
      <c r="D23" s="152">
        <f t="shared" si="1"/>
        <v>1618758.3</v>
      </c>
      <c r="E23" s="151">
        <v>243151.53</v>
      </c>
      <c r="F23" s="151">
        <v>238856.73</v>
      </c>
      <c r="G23" s="152">
        <f t="shared" si="2"/>
        <v>1375606.77</v>
      </c>
    </row>
    <row r="24" spans="1:7">
      <c r="A24" s="150" t="s">
        <v>674</v>
      </c>
      <c r="B24" s="151">
        <v>2891447.26</v>
      </c>
      <c r="C24" s="151">
        <v>1160502.72</v>
      </c>
      <c r="D24" s="152">
        <f t="shared" si="1"/>
        <v>4051949.9799999995</v>
      </c>
      <c r="E24" s="151">
        <v>1676518.67</v>
      </c>
      <c r="F24" s="151">
        <v>1668895.96</v>
      </c>
      <c r="G24" s="152">
        <f t="shared" si="2"/>
        <v>2375431.3099999996</v>
      </c>
    </row>
    <row r="25" spans="1:7">
      <c r="A25" s="150" t="s">
        <v>675</v>
      </c>
      <c r="B25" s="151">
        <v>2269479.7400000002</v>
      </c>
      <c r="C25" s="151">
        <v>0</v>
      </c>
      <c r="D25" s="152">
        <f t="shared" si="1"/>
        <v>2269479.7400000002</v>
      </c>
      <c r="E25" s="151">
        <v>263062.53999999998</v>
      </c>
      <c r="F25" s="151">
        <v>258358.03</v>
      </c>
      <c r="G25" s="152">
        <f t="shared" si="2"/>
        <v>2006417.2000000002</v>
      </c>
    </row>
    <row r="26" spans="1:7">
      <c r="A26" s="150" t="s">
        <v>676</v>
      </c>
      <c r="B26" s="151">
        <v>6141877.8899999997</v>
      </c>
      <c r="C26" s="151">
        <v>0</v>
      </c>
      <c r="D26" s="152">
        <f t="shared" si="1"/>
        <v>6141877.8899999997</v>
      </c>
      <c r="E26" s="151">
        <v>242172.32</v>
      </c>
      <c r="F26" s="151">
        <v>234772.51</v>
      </c>
      <c r="G26" s="152">
        <f t="shared" si="2"/>
        <v>5899705.5699999994</v>
      </c>
    </row>
    <row r="27" spans="1:7">
      <c r="A27" s="150" t="s">
        <v>677</v>
      </c>
      <c r="B27" s="151">
        <v>2271007.6</v>
      </c>
      <c r="C27" s="151">
        <v>0</v>
      </c>
      <c r="D27" s="152">
        <f t="shared" si="1"/>
        <v>2271007.6</v>
      </c>
      <c r="E27" s="151">
        <v>400126.01</v>
      </c>
      <c r="F27" s="151">
        <v>397501.29</v>
      </c>
      <c r="G27" s="152">
        <f t="shared" si="2"/>
        <v>1870881.59</v>
      </c>
    </row>
    <row r="28" spans="1:7">
      <c r="A28" s="150" t="s">
        <v>678</v>
      </c>
      <c r="B28" s="151">
        <v>2192034.8199999998</v>
      </c>
      <c r="C28" s="151">
        <v>11178.99</v>
      </c>
      <c r="D28" s="152">
        <f t="shared" si="1"/>
        <v>2203213.81</v>
      </c>
      <c r="E28" s="151">
        <v>392975.03</v>
      </c>
      <c r="F28" s="151">
        <v>385569.3</v>
      </c>
      <c r="G28" s="152">
        <f t="shared" si="2"/>
        <v>1810238.78</v>
      </c>
    </row>
    <row r="29" spans="1:7">
      <c r="A29" s="150" t="s">
        <v>679</v>
      </c>
      <c r="B29" s="151">
        <v>14358055.189999999</v>
      </c>
      <c r="C29" s="151">
        <v>23224725.16</v>
      </c>
      <c r="D29" s="152">
        <f t="shared" si="1"/>
        <v>37582780.350000001</v>
      </c>
      <c r="E29" s="151">
        <v>12660277.449999999</v>
      </c>
      <c r="F29" s="151">
        <v>12492704.439999999</v>
      </c>
      <c r="G29" s="152">
        <f t="shared" si="2"/>
        <v>24922502.900000002</v>
      </c>
    </row>
    <row r="30" spans="1:7">
      <c r="A30" s="150" t="s">
        <v>680</v>
      </c>
      <c r="B30" s="151">
        <v>2687498.74</v>
      </c>
      <c r="C30" s="151">
        <v>0</v>
      </c>
      <c r="D30" s="152">
        <f t="shared" si="1"/>
        <v>2687498.74</v>
      </c>
      <c r="E30" s="151">
        <v>270554.57</v>
      </c>
      <c r="F30" s="151">
        <v>268912.21999999997</v>
      </c>
      <c r="G30" s="152">
        <f t="shared" si="2"/>
        <v>2416944.1700000004</v>
      </c>
    </row>
    <row r="31" spans="1:7">
      <c r="A31" s="150" t="s">
        <v>681</v>
      </c>
      <c r="B31" s="151">
        <v>5539623.3200000003</v>
      </c>
      <c r="C31" s="151">
        <v>0</v>
      </c>
      <c r="D31" s="152">
        <f t="shared" si="1"/>
        <v>5539623.3200000003</v>
      </c>
      <c r="E31" s="151">
        <v>405178.78</v>
      </c>
      <c r="F31" s="151">
        <v>403669.02</v>
      </c>
      <c r="G31" s="152">
        <f t="shared" si="2"/>
        <v>5134444.54</v>
      </c>
    </row>
    <row r="32" spans="1:7">
      <c r="A32" s="150" t="s">
        <v>682</v>
      </c>
      <c r="B32" s="151">
        <v>815216.67</v>
      </c>
      <c r="C32" s="151">
        <v>13981.33</v>
      </c>
      <c r="D32" s="152">
        <f t="shared" si="1"/>
        <v>829198</v>
      </c>
      <c r="E32" s="151">
        <v>157940.74</v>
      </c>
      <c r="F32" s="151">
        <v>157940.74</v>
      </c>
      <c r="G32" s="152">
        <f t="shared" si="2"/>
        <v>671257.26</v>
      </c>
    </row>
    <row r="33" spans="1:7">
      <c r="A33" s="150" t="s">
        <v>683</v>
      </c>
      <c r="B33" s="151">
        <v>44481984.549999997</v>
      </c>
      <c r="C33" s="151">
        <v>0</v>
      </c>
      <c r="D33" s="152">
        <f t="shared" si="1"/>
        <v>44481984.549999997</v>
      </c>
      <c r="E33" s="151">
        <v>10595167.880000001</v>
      </c>
      <c r="F33" s="151">
        <v>10333435.92</v>
      </c>
      <c r="G33" s="152">
        <f t="shared" si="2"/>
        <v>33886816.669999994</v>
      </c>
    </row>
    <row r="34" spans="1:7">
      <c r="A34" s="150" t="s">
        <v>684</v>
      </c>
      <c r="B34" s="151">
        <v>6082706.29</v>
      </c>
      <c r="C34" s="151">
        <v>-394457.71</v>
      </c>
      <c r="D34" s="152">
        <f t="shared" si="1"/>
        <v>5688248.5800000001</v>
      </c>
      <c r="E34" s="151">
        <v>842964.99</v>
      </c>
      <c r="F34" s="151">
        <v>767081.3</v>
      </c>
      <c r="G34" s="152">
        <f t="shared" si="2"/>
        <v>4845283.59</v>
      </c>
    </row>
    <row r="35" spans="1:7">
      <c r="A35" s="150" t="s">
        <v>685</v>
      </c>
      <c r="B35" s="151">
        <v>14346281.189999999</v>
      </c>
      <c r="C35" s="151">
        <v>0</v>
      </c>
      <c r="D35" s="152">
        <f t="shared" si="1"/>
        <v>14346281.189999999</v>
      </c>
      <c r="E35" s="151">
        <v>2624166.65</v>
      </c>
      <c r="F35" s="151">
        <v>2497731.0699999998</v>
      </c>
      <c r="G35" s="152">
        <f t="shared" si="2"/>
        <v>11722114.539999999</v>
      </c>
    </row>
    <row r="36" spans="1:7">
      <c r="A36" s="150" t="s">
        <v>686</v>
      </c>
      <c r="B36" s="151">
        <v>2096663.3</v>
      </c>
      <c r="C36" s="151">
        <v>0</v>
      </c>
      <c r="D36" s="152">
        <f t="shared" si="1"/>
        <v>2096663.3</v>
      </c>
      <c r="E36" s="151">
        <v>326965.89</v>
      </c>
      <c r="F36" s="151">
        <v>241106.64</v>
      </c>
      <c r="G36" s="152">
        <f t="shared" si="2"/>
        <v>1769697.4100000001</v>
      </c>
    </row>
    <row r="37" spans="1:7">
      <c r="A37" s="150" t="s">
        <v>687</v>
      </c>
      <c r="B37" s="151">
        <v>1567250.84</v>
      </c>
      <c r="C37" s="151">
        <v>0</v>
      </c>
      <c r="D37" s="152">
        <f t="shared" si="1"/>
        <v>1567250.84</v>
      </c>
      <c r="E37" s="151">
        <v>170232.8</v>
      </c>
      <c r="F37" s="151">
        <v>169451.68</v>
      </c>
      <c r="G37" s="152">
        <f t="shared" si="2"/>
        <v>1397018.04</v>
      </c>
    </row>
    <row r="38" spans="1:7">
      <c r="A38" s="150" t="s">
        <v>688</v>
      </c>
      <c r="B38" s="151">
        <v>1131574.53</v>
      </c>
      <c r="C38" s="151">
        <v>0</v>
      </c>
      <c r="D38" s="152">
        <f t="shared" si="1"/>
        <v>1131574.53</v>
      </c>
      <c r="E38" s="151">
        <v>219456.57</v>
      </c>
      <c r="F38" s="151">
        <v>218530.01</v>
      </c>
      <c r="G38" s="152">
        <f t="shared" si="2"/>
        <v>912117.96</v>
      </c>
    </row>
    <row r="39" spans="1:7">
      <c r="A39" s="150" t="s">
        <v>689</v>
      </c>
      <c r="B39" s="151">
        <v>376178.36</v>
      </c>
      <c r="C39" s="151">
        <v>50000</v>
      </c>
      <c r="D39" s="152">
        <f t="shared" si="1"/>
        <v>426178.36</v>
      </c>
      <c r="E39" s="151">
        <v>66317.100000000006</v>
      </c>
      <c r="F39" s="151">
        <v>65954.78</v>
      </c>
      <c r="G39" s="152">
        <f t="shared" si="2"/>
        <v>359861.26</v>
      </c>
    </row>
    <row r="40" spans="1:7">
      <c r="A40" s="150" t="s">
        <v>690</v>
      </c>
      <c r="B40" s="151">
        <v>298721.40999999997</v>
      </c>
      <c r="C40" s="151">
        <v>0</v>
      </c>
      <c r="D40" s="152">
        <f t="shared" si="1"/>
        <v>298721.40999999997</v>
      </c>
      <c r="E40" s="151">
        <v>87450.73</v>
      </c>
      <c r="F40" s="151">
        <v>81228.69</v>
      </c>
      <c r="G40" s="152">
        <f t="shared" si="2"/>
        <v>211270.68</v>
      </c>
    </row>
    <row r="41" spans="1:7">
      <c r="A41" s="150" t="s">
        <v>691</v>
      </c>
      <c r="B41" s="151">
        <v>870921.34</v>
      </c>
      <c r="C41" s="151">
        <v>15114.17</v>
      </c>
      <c r="D41" s="152">
        <f t="shared" si="1"/>
        <v>886035.51</v>
      </c>
      <c r="E41" s="151">
        <v>114281.82</v>
      </c>
      <c r="F41" s="151">
        <v>113489.22</v>
      </c>
      <c r="G41" s="152">
        <f t="shared" si="2"/>
        <v>771753.69</v>
      </c>
    </row>
    <row r="42" spans="1:7">
      <c r="A42" s="150" t="s">
        <v>692</v>
      </c>
      <c r="B42" s="151">
        <v>8916466.3800000008</v>
      </c>
      <c r="C42" s="151">
        <v>0</v>
      </c>
      <c r="D42" s="152">
        <f t="shared" si="1"/>
        <v>8916466.3800000008</v>
      </c>
      <c r="E42" s="151">
        <v>2229116.61</v>
      </c>
      <c r="F42" s="151">
        <v>2229116.61</v>
      </c>
      <c r="G42" s="152">
        <f t="shared" si="2"/>
        <v>6687349.7700000014</v>
      </c>
    </row>
    <row r="43" spans="1:7">
      <c r="A43" s="150" t="s">
        <v>693</v>
      </c>
      <c r="B43" s="151">
        <v>6227737.96</v>
      </c>
      <c r="C43" s="151">
        <v>0</v>
      </c>
      <c r="D43" s="152">
        <f t="shared" si="1"/>
        <v>6227737.96</v>
      </c>
      <c r="E43" s="151">
        <v>1556934.52</v>
      </c>
      <c r="F43" s="151">
        <v>1556934.52</v>
      </c>
      <c r="G43" s="152">
        <f t="shared" si="2"/>
        <v>4670803.4399999995</v>
      </c>
    </row>
    <row r="44" spans="1:7">
      <c r="A44" s="150" t="s">
        <v>694</v>
      </c>
      <c r="B44" s="151">
        <v>4672228.13</v>
      </c>
      <c r="C44" s="151">
        <v>0</v>
      </c>
      <c r="D44" s="152">
        <f t="shared" si="1"/>
        <v>4672228.13</v>
      </c>
      <c r="E44" s="151">
        <v>1200000</v>
      </c>
      <c r="F44" s="151">
        <v>1200000</v>
      </c>
      <c r="G44" s="152">
        <f t="shared" si="2"/>
        <v>3472228.13</v>
      </c>
    </row>
    <row r="45" spans="1:7">
      <c r="A45" s="153" t="s">
        <v>21</v>
      </c>
      <c r="B45" s="154"/>
      <c r="C45" s="154"/>
      <c r="D45" s="154"/>
      <c r="E45" s="154"/>
      <c r="F45" s="154"/>
      <c r="G45" s="154"/>
    </row>
    <row r="46" spans="1:7">
      <c r="A46" s="155" t="s">
        <v>258</v>
      </c>
      <c r="B46" s="156">
        <f>SUM(B47:B55)</f>
        <v>83374429.209999993</v>
      </c>
      <c r="C46" s="156">
        <f t="shared" ref="C46:G46" si="3">SUM(C47:C55)</f>
        <v>20433719.829999998</v>
      </c>
      <c r="D46" s="156">
        <f t="shared" si="3"/>
        <v>103808149.03999999</v>
      </c>
      <c r="E46" s="156">
        <f t="shared" si="3"/>
        <v>23992189.670000002</v>
      </c>
      <c r="F46" s="156">
        <f t="shared" si="3"/>
        <v>23992189.670000002</v>
      </c>
      <c r="G46" s="156">
        <f t="shared" si="3"/>
        <v>79815959.36999999</v>
      </c>
    </row>
    <row r="47" spans="1:7">
      <c r="A47" s="150" t="s">
        <v>663</v>
      </c>
      <c r="B47" s="151">
        <v>680000</v>
      </c>
      <c r="C47" s="151">
        <v>0</v>
      </c>
      <c r="D47" s="152">
        <f t="shared" ref="D47:D55" si="4">B47+C47</f>
        <v>680000</v>
      </c>
      <c r="E47" s="151">
        <v>0</v>
      </c>
      <c r="F47" s="151">
        <v>0</v>
      </c>
      <c r="G47" s="152">
        <f t="shared" ref="G47:G55" si="5">D47-E47</f>
        <v>680000</v>
      </c>
    </row>
    <row r="48" spans="1:7">
      <c r="A48" s="150" t="s">
        <v>674</v>
      </c>
      <c r="B48" s="151">
        <v>0</v>
      </c>
      <c r="C48" s="151">
        <v>1154531.07</v>
      </c>
      <c r="D48" s="152">
        <f t="shared" si="4"/>
        <v>1154531.07</v>
      </c>
      <c r="E48" s="151">
        <v>1122457.79</v>
      </c>
      <c r="F48" s="151">
        <v>1122457.79</v>
      </c>
      <c r="G48" s="152">
        <f t="shared" si="5"/>
        <v>32073.280000000028</v>
      </c>
    </row>
    <row r="49" spans="1:7">
      <c r="A49" s="150" t="s">
        <v>679</v>
      </c>
      <c r="B49" s="151">
        <v>31046597.199999999</v>
      </c>
      <c r="C49" s="151">
        <v>17258635.879999999</v>
      </c>
      <c r="D49" s="152">
        <f t="shared" si="4"/>
        <v>48305233.079999998</v>
      </c>
      <c r="E49" s="151">
        <v>14035869.76</v>
      </c>
      <c r="F49" s="151">
        <v>14035869.76</v>
      </c>
      <c r="G49" s="152">
        <f t="shared" si="5"/>
        <v>34269363.32</v>
      </c>
    </row>
    <row r="50" spans="1:7">
      <c r="A50" s="150" t="s">
        <v>684</v>
      </c>
      <c r="B50" s="151">
        <v>49663761.009999998</v>
      </c>
      <c r="C50" s="151">
        <v>2020552.88</v>
      </c>
      <c r="D50" s="152">
        <f t="shared" si="4"/>
        <v>51684313.890000001</v>
      </c>
      <c r="E50" s="151">
        <v>8503716.5800000001</v>
      </c>
      <c r="F50" s="151">
        <v>8503716.5800000001</v>
      </c>
      <c r="G50" s="152">
        <f t="shared" si="5"/>
        <v>43180597.310000002</v>
      </c>
    </row>
    <row r="51" spans="1:7">
      <c r="A51" s="150" t="s">
        <v>685</v>
      </c>
      <c r="B51" s="151">
        <v>200000</v>
      </c>
      <c r="C51" s="151">
        <v>0</v>
      </c>
      <c r="D51" s="152">
        <f t="shared" si="4"/>
        <v>200000</v>
      </c>
      <c r="E51" s="151">
        <v>0</v>
      </c>
      <c r="F51" s="151">
        <v>0</v>
      </c>
      <c r="G51" s="152">
        <f t="shared" si="5"/>
        <v>200000</v>
      </c>
    </row>
    <row r="52" spans="1:7">
      <c r="A52" s="150" t="s">
        <v>686</v>
      </c>
      <c r="B52" s="151">
        <v>1784071</v>
      </c>
      <c r="C52" s="151">
        <v>0</v>
      </c>
      <c r="D52" s="152">
        <f t="shared" si="4"/>
        <v>1784071</v>
      </c>
      <c r="E52" s="151">
        <v>330145.53999999998</v>
      </c>
      <c r="F52" s="151">
        <v>330145.53999999998</v>
      </c>
      <c r="G52" s="152">
        <f t="shared" si="5"/>
        <v>1453925.46</v>
      </c>
    </row>
    <row r="53" spans="1:7">
      <c r="A53" s="157" t="s">
        <v>256</v>
      </c>
      <c r="B53" s="152">
        <v>0</v>
      </c>
      <c r="C53" s="152">
        <v>0</v>
      </c>
      <c r="D53" s="152">
        <f t="shared" si="4"/>
        <v>0</v>
      </c>
      <c r="E53" s="152">
        <v>0</v>
      </c>
      <c r="F53" s="152">
        <v>0</v>
      </c>
      <c r="G53" s="152">
        <f t="shared" si="5"/>
        <v>0</v>
      </c>
    </row>
    <row r="54" spans="1:7">
      <c r="A54" s="157" t="s">
        <v>257</v>
      </c>
      <c r="B54" s="152">
        <v>0</v>
      </c>
      <c r="C54" s="152">
        <v>0</v>
      </c>
      <c r="D54" s="152">
        <f t="shared" si="4"/>
        <v>0</v>
      </c>
      <c r="E54" s="152">
        <v>0</v>
      </c>
      <c r="F54" s="152">
        <v>0</v>
      </c>
      <c r="G54" s="152">
        <f t="shared" si="5"/>
        <v>0</v>
      </c>
    </row>
    <row r="55" spans="1:7">
      <c r="A55" s="153" t="s">
        <v>21</v>
      </c>
      <c r="B55" s="154"/>
      <c r="C55" s="154"/>
      <c r="D55" s="152">
        <f t="shared" si="4"/>
        <v>0</v>
      </c>
      <c r="E55" s="152"/>
      <c r="F55" s="152"/>
      <c r="G55" s="152">
        <f t="shared" si="5"/>
        <v>0</v>
      </c>
    </row>
    <row r="56" spans="1:7">
      <c r="A56" s="155" t="s">
        <v>252</v>
      </c>
      <c r="B56" s="156">
        <f>B9+B46</f>
        <v>298657678.38999999</v>
      </c>
      <c r="C56" s="156">
        <f t="shared" ref="C56:F56" si="6">C9+C46</f>
        <v>46722752.899999999</v>
      </c>
      <c r="D56" s="156">
        <f>B56+C56</f>
        <v>345380431.28999996</v>
      </c>
      <c r="E56" s="156">
        <f t="shared" si="6"/>
        <v>81002520.250000015</v>
      </c>
      <c r="F56" s="156">
        <f t="shared" si="6"/>
        <v>79782494.780000001</v>
      </c>
      <c r="G56" s="156">
        <f>D56-E56</f>
        <v>264377911.03999996</v>
      </c>
    </row>
    <row r="57" spans="1:7">
      <c r="A57" s="158"/>
      <c r="B57" s="36"/>
      <c r="C57" s="36"/>
      <c r="D57" s="36"/>
      <c r="E57" s="36"/>
      <c r="F57" s="36"/>
      <c r="G57" s="36"/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zoomScale="80" zoomScaleNormal="80" workbookViewId="0">
      <selection activeCell="D36" sqref="D36"/>
    </sheetView>
  </sheetViews>
  <sheetFormatPr baseColWidth="10" defaultRowHeight="15"/>
  <cols>
    <col min="1" max="1" width="65.7109375" customWidth="1"/>
    <col min="2" max="7" width="22" customWidth="1"/>
    <col min="8" max="8" width="11.5703125" style="125"/>
  </cols>
  <sheetData>
    <row r="1" spans="1:8" ht="51" customHeight="1">
      <c r="A1" s="290" t="s">
        <v>259</v>
      </c>
      <c r="B1" s="291"/>
      <c r="C1" s="291"/>
      <c r="D1" s="291"/>
      <c r="E1" s="291"/>
      <c r="F1" s="291"/>
      <c r="G1" s="291"/>
    </row>
    <row r="2" spans="1:8">
      <c r="A2" s="286" t="s">
        <v>653</v>
      </c>
      <c r="B2" s="287"/>
      <c r="C2" s="287"/>
      <c r="D2" s="287"/>
      <c r="E2" s="287"/>
      <c r="F2" s="287"/>
      <c r="G2" s="288"/>
    </row>
    <row r="3" spans="1:8">
      <c r="A3" s="262" t="s">
        <v>171</v>
      </c>
      <c r="B3" s="289"/>
      <c r="C3" s="289"/>
      <c r="D3" s="289"/>
      <c r="E3" s="289"/>
      <c r="F3" s="289"/>
      <c r="G3" s="264"/>
    </row>
    <row r="4" spans="1:8">
      <c r="A4" s="262" t="s">
        <v>260</v>
      </c>
      <c r="B4" s="289"/>
      <c r="C4" s="289"/>
      <c r="D4" s="289"/>
      <c r="E4" s="289"/>
      <c r="F4" s="289"/>
      <c r="G4" s="264"/>
    </row>
    <row r="5" spans="1:8">
      <c r="A5" s="283" t="s">
        <v>656</v>
      </c>
      <c r="B5" s="284"/>
      <c r="C5" s="284"/>
      <c r="D5" s="284"/>
      <c r="E5" s="284"/>
      <c r="F5" s="284"/>
      <c r="G5" s="285"/>
    </row>
    <row r="6" spans="1:8">
      <c r="A6" s="265" t="s">
        <v>2</v>
      </c>
      <c r="B6" s="266"/>
      <c r="C6" s="266"/>
      <c r="D6" s="266"/>
      <c r="E6" s="266"/>
      <c r="F6" s="266"/>
      <c r="G6" s="267"/>
    </row>
    <row r="7" spans="1:8">
      <c r="A7" s="289" t="s">
        <v>63</v>
      </c>
      <c r="B7" s="265" t="s">
        <v>173</v>
      </c>
      <c r="C7" s="266"/>
      <c r="D7" s="266"/>
      <c r="E7" s="266"/>
      <c r="F7" s="267"/>
      <c r="G7" s="275" t="s">
        <v>174</v>
      </c>
    </row>
    <row r="8" spans="1:8" ht="30">
      <c r="A8" s="289"/>
      <c r="B8" s="133" t="s">
        <v>78</v>
      </c>
      <c r="C8" s="134" t="s">
        <v>261</v>
      </c>
      <c r="D8" s="133" t="s">
        <v>176</v>
      </c>
      <c r="E8" s="133" t="s">
        <v>61</v>
      </c>
      <c r="F8" s="37" t="s">
        <v>79</v>
      </c>
      <c r="G8" s="274"/>
    </row>
    <row r="9" spans="1:8">
      <c r="A9" s="149" t="s">
        <v>262</v>
      </c>
      <c r="B9" s="38">
        <f>B10+B19+B27+B37</f>
        <v>215283249.18000001</v>
      </c>
      <c r="C9" s="38">
        <f t="shared" ref="C9:G9" si="0">C10+C19+C27+C37</f>
        <v>26289033.069999997</v>
      </c>
      <c r="D9" s="38">
        <f t="shared" si="0"/>
        <v>241572282.25</v>
      </c>
      <c r="E9" s="38">
        <f t="shared" si="0"/>
        <v>57010330.579999998</v>
      </c>
      <c r="F9" s="38">
        <f t="shared" si="0"/>
        <v>55790305.109999999</v>
      </c>
      <c r="G9" s="38">
        <f t="shared" si="0"/>
        <v>184561951.67000002</v>
      </c>
    </row>
    <row r="10" spans="1:8">
      <c r="A10" s="159" t="s">
        <v>263</v>
      </c>
      <c r="B10" s="39">
        <f>SUM(B11:B18)</f>
        <v>127082000.52</v>
      </c>
      <c r="C10" s="39">
        <f t="shared" ref="C10:G10" si="1">SUM(C11:C18)</f>
        <v>1217906.6499999999</v>
      </c>
      <c r="D10" s="39">
        <f t="shared" si="1"/>
        <v>128299907.17000002</v>
      </c>
      <c r="E10" s="39">
        <f t="shared" si="1"/>
        <v>28108382.689999998</v>
      </c>
      <c r="F10" s="39">
        <f t="shared" si="1"/>
        <v>27334170.560000002</v>
      </c>
      <c r="G10" s="39">
        <f t="shared" si="1"/>
        <v>100191524.48</v>
      </c>
    </row>
    <row r="11" spans="1:8">
      <c r="A11" s="160" t="s">
        <v>264</v>
      </c>
      <c r="B11" s="161">
        <v>32133895.989999998</v>
      </c>
      <c r="C11" s="161">
        <v>349651.76</v>
      </c>
      <c r="D11" s="39">
        <f>B11+C11</f>
        <v>32483547.75</v>
      </c>
      <c r="E11" s="161">
        <v>11077973.02</v>
      </c>
      <c r="F11" s="161">
        <v>10857300.939999999</v>
      </c>
      <c r="G11" s="39">
        <f>D11-E11</f>
        <v>21405574.73</v>
      </c>
      <c r="H11" s="40" t="s">
        <v>265</v>
      </c>
    </row>
    <row r="12" spans="1:8">
      <c r="A12" s="160" t="s">
        <v>266</v>
      </c>
      <c r="B12" s="161">
        <v>540254.94999999995</v>
      </c>
      <c r="C12" s="161">
        <v>0</v>
      </c>
      <c r="D12" s="39">
        <f t="shared" ref="D12:D18" si="2">B12+C12</f>
        <v>540254.94999999995</v>
      </c>
      <c r="E12" s="161">
        <v>103209.14</v>
      </c>
      <c r="F12" s="161">
        <v>102642.66</v>
      </c>
      <c r="G12" s="39">
        <f t="shared" ref="G12:G18" si="3">D12-E12</f>
        <v>437045.80999999994</v>
      </c>
      <c r="H12" s="40" t="s">
        <v>267</v>
      </c>
    </row>
    <row r="13" spans="1:8">
      <c r="A13" s="160" t="s">
        <v>268</v>
      </c>
      <c r="B13" s="161">
        <v>19797355.640000001</v>
      </c>
      <c r="C13" s="161">
        <v>1115588.92</v>
      </c>
      <c r="D13" s="39">
        <f t="shared" si="2"/>
        <v>20912944.560000002</v>
      </c>
      <c r="E13" s="161">
        <v>4448487.29</v>
      </c>
      <c r="F13" s="161">
        <v>4393047.8600000003</v>
      </c>
      <c r="G13" s="39">
        <f t="shared" si="3"/>
        <v>16464457.270000003</v>
      </c>
      <c r="H13" s="40" t="s">
        <v>269</v>
      </c>
    </row>
    <row r="14" spans="1:8">
      <c r="A14" s="160" t="s">
        <v>270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271</v>
      </c>
    </row>
    <row r="15" spans="1:8">
      <c r="A15" s="160" t="s">
        <v>272</v>
      </c>
      <c r="B15" s="161">
        <v>5905003.46</v>
      </c>
      <c r="C15" s="161">
        <v>90000</v>
      </c>
      <c r="D15" s="39">
        <f t="shared" si="2"/>
        <v>5995003.46</v>
      </c>
      <c r="E15" s="161">
        <v>1145393.74</v>
      </c>
      <c r="F15" s="161">
        <v>1139419.3</v>
      </c>
      <c r="G15" s="39">
        <f t="shared" si="3"/>
        <v>4849609.72</v>
      </c>
      <c r="H15" s="40" t="s">
        <v>273</v>
      </c>
    </row>
    <row r="16" spans="1:8">
      <c r="A16" s="160" t="s">
        <v>274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275</v>
      </c>
    </row>
    <row r="17" spans="1:8">
      <c r="A17" s="160" t="s">
        <v>276</v>
      </c>
      <c r="B17" s="161">
        <v>22525650.780000001</v>
      </c>
      <c r="C17" s="161">
        <v>-394457.71</v>
      </c>
      <c r="D17" s="39">
        <f t="shared" si="2"/>
        <v>22131193.07</v>
      </c>
      <c r="E17" s="161">
        <v>3794097.53</v>
      </c>
      <c r="F17" s="161">
        <v>3505919.01</v>
      </c>
      <c r="G17" s="39">
        <f t="shared" si="3"/>
        <v>18337095.539999999</v>
      </c>
      <c r="H17" s="40" t="s">
        <v>277</v>
      </c>
    </row>
    <row r="18" spans="1:8">
      <c r="A18" s="160" t="s">
        <v>278</v>
      </c>
      <c r="B18" s="161">
        <v>46179839.700000003</v>
      </c>
      <c r="C18" s="161">
        <v>57123.68</v>
      </c>
      <c r="D18" s="39">
        <f t="shared" si="2"/>
        <v>46236963.380000003</v>
      </c>
      <c r="E18" s="161">
        <v>7539221.9699999997</v>
      </c>
      <c r="F18" s="161">
        <v>7335840.79</v>
      </c>
      <c r="G18" s="39">
        <f t="shared" si="3"/>
        <v>38697741.410000004</v>
      </c>
      <c r="H18" s="40" t="s">
        <v>279</v>
      </c>
    </row>
    <row r="19" spans="1:8">
      <c r="A19" s="159" t="s">
        <v>280</v>
      </c>
      <c r="B19" s="39">
        <f>SUM(B20:B26)</f>
        <v>76462301.820000008</v>
      </c>
      <c r="C19" s="39">
        <f t="shared" ref="C19:G19" si="4">SUM(C20:C26)</f>
        <v>24396406.869999997</v>
      </c>
      <c r="D19" s="39">
        <f t="shared" si="4"/>
        <v>100858708.69000001</v>
      </c>
      <c r="E19" s="39">
        <f t="shared" si="4"/>
        <v>27778045.310000002</v>
      </c>
      <c r="F19" s="39">
        <f t="shared" si="4"/>
        <v>27345728.329999998</v>
      </c>
      <c r="G19" s="39">
        <f t="shared" si="4"/>
        <v>73080663.38000001</v>
      </c>
      <c r="H19" s="126"/>
    </row>
    <row r="20" spans="1:8">
      <c r="A20" s="160" t="s">
        <v>281</v>
      </c>
      <c r="B20" s="161">
        <v>9581147.8699999992</v>
      </c>
      <c r="C20" s="161">
        <v>-88821.01</v>
      </c>
      <c r="D20" s="39">
        <f t="shared" ref="D20:D26" si="5">B20+C20</f>
        <v>9492326.8599999994</v>
      </c>
      <c r="E20" s="161">
        <v>1739773.52</v>
      </c>
      <c r="F20" s="161">
        <v>1548025.76</v>
      </c>
      <c r="G20" s="39">
        <f t="shared" ref="G20:G26" si="6">D20-E20</f>
        <v>7752553.3399999999</v>
      </c>
      <c r="H20" s="40" t="s">
        <v>282</v>
      </c>
    </row>
    <row r="21" spans="1:8">
      <c r="A21" s="160" t="s">
        <v>283</v>
      </c>
      <c r="B21" s="161">
        <v>36654161.460000001</v>
      </c>
      <c r="C21" s="161">
        <v>24505227.879999999</v>
      </c>
      <c r="D21" s="39">
        <f t="shared" si="5"/>
        <v>61159389.340000004</v>
      </c>
      <c r="E21" s="161">
        <v>19992636.370000001</v>
      </c>
      <c r="F21" s="161">
        <v>19762443.829999998</v>
      </c>
      <c r="G21" s="39">
        <f t="shared" si="6"/>
        <v>41166752.969999999</v>
      </c>
      <c r="H21" s="40" t="s">
        <v>284</v>
      </c>
    </row>
    <row r="22" spans="1:8">
      <c r="A22" s="160" t="s">
        <v>285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286</v>
      </c>
    </row>
    <row r="23" spans="1:8">
      <c r="A23" s="160" t="s">
        <v>287</v>
      </c>
      <c r="B23" s="161">
        <v>10899966.09</v>
      </c>
      <c r="C23" s="161">
        <v>0</v>
      </c>
      <c r="D23" s="39">
        <f t="shared" si="5"/>
        <v>10899966.09</v>
      </c>
      <c r="E23" s="161">
        <v>2756934.52</v>
      </c>
      <c r="F23" s="161">
        <v>2756934.52</v>
      </c>
      <c r="G23" s="39">
        <f t="shared" si="6"/>
        <v>8143031.5700000003</v>
      </c>
      <c r="H23" s="40" t="s">
        <v>288</v>
      </c>
    </row>
    <row r="24" spans="1:8">
      <c r="A24" s="160" t="s">
        <v>290</v>
      </c>
      <c r="B24" s="161">
        <v>5838344.7300000004</v>
      </c>
      <c r="C24" s="161">
        <v>0</v>
      </c>
      <c r="D24" s="39">
        <f t="shared" si="5"/>
        <v>5838344.7300000004</v>
      </c>
      <c r="E24" s="161">
        <v>492629.51</v>
      </c>
      <c r="F24" s="161">
        <v>484897.71</v>
      </c>
      <c r="G24" s="39">
        <f t="shared" si="6"/>
        <v>5345715.2200000007</v>
      </c>
      <c r="H24" s="40" t="s">
        <v>289</v>
      </c>
    </row>
    <row r="25" spans="1:8">
      <c r="A25" s="160" t="s">
        <v>291</v>
      </c>
      <c r="B25" s="161">
        <v>11793130.83</v>
      </c>
      <c r="C25" s="161">
        <v>0</v>
      </c>
      <c r="D25" s="39">
        <f t="shared" si="5"/>
        <v>11793130.83</v>
      </c>
      <c r="E25" s="161">
        <v>2625838.59</v>
      </c>
      <c r="F25" s="161">
        <v>2623974.83</v>
      </c>
      <c r="G25" s="39">
        <f t="shared" si="6"/>
        <v>9167292.2400000002</v>
      </c>
      <c r="H25" s="40" t="s">
        <v>292</v>
      </c>
    </row>
    <row r="26" spans="1:8">
      <c r="A26" s="160" t="s">
        <v>293</v>
      </c>
      <c r="B26" s="161">
        <v>1695550.84</v>
      </c>
      <c r="C26" s="161">
        <v>-20000</v>
      </c>
      <c r="D26" s="39">
        <f t="shared" si="5"/>
        <v>1675550.84</v>
      </c>
      <c r="E26" s="161">
        <v>170232.8</v>
      </c>
      <c r="F26" s="161">
        <v>169451.68</v>
      </c>
      <c r="G26" s="39">
        <f t="shared" si="6"/>
        <v>1505318.04</v>
      </c>
      <c r="H26" s="40" t="s">
        <v>294</v>
      </c>
    </row>
    <row r="27" spans="1:8">
      <c r="A27" s="159" t="s">
        <v>295</v>
      </c>
      <c r="B27" s="39">
        <f>SUM(B28:B36)</f>
        <v>11738946.84</v>
      </c>
      <c r="C27" s="39">
        <f t="shared" ref="C27:G27" si="7">SUM(C28:C36)</f>
        <v>674719.55</v>
      </c>
      <c r="D27" s="39">
        <f t="shared" si="7"/>
        <v>12413666.390000001</v>
      </c>
      <c r="E27" s="39">
        <f t="shared" si="7"/>
        <v>1123902.58</v>
      </c>
      <c r="F27" s="39">
        <f t="shared" si="7"/>
        <v>1110406.22</v>
      </c>
      <c r="G27" s="39">
        <f t="shared" si="7"/>
        <v>11289763.810000001</v>
      </c>
      <c r="H27" s="126"/>
    </row>
    <row r="28" spans="1:8" ht="30">
      <c r="A28" s="162" t="s">
        <v>296</v>
      </c>
      <c r="B28" s="161">
        <v>5312501.45</v>
      </c>
      <c r="C28" s="161">
        <v>24719.55</v>
      </c>
      <c r="D28" s="39">
        <f t="shared" ref="D28:D36" si="8">B28+C28</f>
        <v>5337221</v>
      </c>
      <c r="E28" s="161">
        <v>516334.2</v>
      </c>
      <c r="F28" s="161">
        <v>510573.76</v>
      </c>
      <c r="G28" s="39">
        <f t="shared" ref="G28:G36" si="9">D28-E28</f>
        <v>4820886.8</v>
      </c>
      <c r="H28" s="40" t="s">
        <v>297</v>
      </c>
    </row>
    <row r="29" spans="1:8">
      <c r="A29" s="160" t="s">
        <v>298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299</v>
      </c>
    </row>
    <row r="30" spans="1:8">
      <c r="A30" s="160" t="s">
        <v>301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300</v>
      </c>
    </row>
    <row r="31" spans="1:8">
      <c r="A31" s="160" t="s">
        <v>302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303</v>
      </c>
    </row>
    <row r="32" spans="1:8">
      <c r="A32" s="160" t="s">
        <v>304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305</v>
      </c>
    </row>
    <row r="33" spans="1:8">
      <c r="A33" s="160" t="s">
        <v>306</v>
      </c>
      <c r="B33" s="161">
        <v>2687498.74</v>
      </c>
      <c r="C33" s="161">
        <v>0</v>
      </c>
      <c r="D33" s="39">
        <f t="shared" si="8"/>
        <v>2687498.74</v>
      </c>
      <c r="E33" s="161">
        <v>270554.57</v>
      </c>
      <c r="F33" s="161">
        <v>268912.21999999997</v>
      </c>
      <c r="G33" s="39">
        <f t="shared" si="9"/>
        <v>2416944.1700000004</v>
      </c>
      <c r="H33" s="40" t="s">
        <v>307</v>
      </c>
    </row>
    <row r="34" spans="1:8">
      <c r="A34" s="160" t="s">
        <v>308</v>
      </c>
      <c r="B34" s="161">
        <v>2246128.38</v>
      </c>
      <c r="C34" s="161">
        <v>0</v>
      </c>
      <c r="D34" s="39">
        <f t="shared" si="8"/>
        <v>2246128.38</v>
      </c>
      <c r="E34" s="161">
        <v>61064.71</v>
      </c>
      <c r="F34" s="161">
        <v>56451.3</v>
      </c>
      <c r="G34" s="39">
        <f t="shared" si="9"/>
        <v>2185063.67</v>
      </c>
      <c r="H34" s="40" t="s">
        <v>309</v>
      </c>
    </row>
    <row r="35" spans="1:8">
      <c r="A35" s="160" t="s">
        <v>310</v>
      </c>
      <c r="B35" s="161">
        <v>1492818.27</v>
      </c>
      <c r="C35" s="161">
        <v>650000</v>
      </c>
      <c r="D35" s="39">
        <f t="shared" si="8"/>
        <v>2142818.27</v>
      </c>
      <c r="E35" s="161">
        <v>275949.09999999998</v>
      </c>
      <c r="F35" s="161">
        <v>274468.94</v>
      </c>
      <c r="G35" s="39">
        <f t="shared" si="9"/>
        <v>1866869.17</v>
      </c>
      <c r="H35" s="40" t="s">
        <v>311</v>
      </c>
    </row>
    <row r="36" spans="1:8">
      <c r="A36" s="160" t="s">
        <v>312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313</v>
      </c>
    </row>
    <row r="37" spans="1:8" ht="36" customHeight="1">
      <c r="A37" s="163" t="s">
        <v>314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26"/>
    </row>
    <row r="38" spans="1:8" ht="30">
      <c r="A38" s="162" t="s">
        <v>315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316</v>
      </c>
    </row>
    <row r="39" spans="1:8" ht="30">
      <c r="A39" s="162" t="s">
        <v>317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318</v>
      </c>
    </row>
    <row r="40" spans="1:8">
      <c r="A40" s="162" t="s">
        <v>319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320</v>
      </c>
    </row>
    <row r="41" spans="1:8">
      <c r="A41" s="162" t="s">
        <v>321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322</v>
      </c>
    </row>
    <row r="42" spans="1:8">
      <c r="A42" s="162"/>
      <c r="B42" s="39"/>
      <c r="C42" s="39"/>
      <c r="D42" s="39"/>
      <c r="E42" s="39"/>
      <c r="F42" s="39"/>
      <c r="G42" s="39"/>
      <c r="H42" s="126"/>
    </row>
    <row r="43" spans="1:8">
      <c r="A43" s="164" t="s">
        <v>323</v>
      </c>
      <c r="B43" s="41">
        <f>B44+B53+B61+B71</f>
        <v>83374429.209999993</v>
      </c>
      <c r="C43" s="41">
        <f t="shared" ref="C43:G43" si="13">C44+C53+C61+C71</f>
        <v>20433719.829999998</v>
      </c>
      <c r="D43" s="41">
        <f t="shared" si="13"/>
        <v>103808149.03999999</v>
      </c>
      <c r="E43" s="41">
        <f t="shared" si="13"/>
        <v>23992189.670000002</v>
      </c>
      <c r="F43" s="41">
        <f t="shared" si="13"/>
        <v>23992189.670000002</v>
      </c>
      <c r="G43" s="41">
        <f t="shared" si="13"/>
        <v>79815959.370000005</v>
      </c>
      <c r="H43" s="126"/>
    </row>
    <row r="44" spans="1:8">
      <c r="A44" s="159" t="s">
        <v>263</v>
      </c>
      <c r="B44" s="39">
        <f>SUM(B45:B52)</f>
        <v>52327832.009999998</v>
      </c>
      <c r="C44" s="39">
        <f t="shared" ref="C44:G44" si="14">SUM(C45:C52)</f>
        <v>2020552.88</v>
      </c>
      <c r="D44" s="39">
        <f t="shared" si="14"/>
        <v>54348384.890000001</v>
      </c>
      <c r="E44" s="39">
        <f t="shared" si="14"/>
        <v>8833862.1199999992</v>
      </c>
      <c r="F44" s="39">
        <f t="shared" si="14"/>
        <v>8833862.1199999992</v>
      </c>
      <c r="G44" s="39">
        <f t="shared" si="14"/>
        <v>45514522.770000003</v>
      </c>
      <c r="H44" s="126"/>
    </row>
    <row r="45" spans="1:8">
      <c r="A45" s="162" t="s">
        <v>264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324</v>
      </c>
    </row>
    <row r="46" spans="1:8">
      <c r="A46" s="162" t="s">
        <v>266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325</v>
      </c>
    </row>
    <row r="47" spans="1:8">
      <c r="A47" s="162" t="s">
        <v>268</v>
      </c>
      <c r="B47" s="161">
        <v>680000</v>
      </c>
      <c r="C47" s="161">
        <v>0</v>
      </c>
      <c r="D47" s="39">
        <f t="shared" si="15"/>
        <v>680000</v>
      </c>
      <c r="E47" s="161">
        <v>0</v>
      </c>
      <c r="F47" s="161">
        <v>0</v>
      </c>
      <c r="G47" s="39">
        <f t="shared" si="16"/>
        <v>680000</v>
      </c>
      <c r="H47" s="40" t="s">
        <v>326</v>
      </c>
    </row>
    <row r="48" spans="1:8">
      <c r="A48" s="162" t="s">
        <v>270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327</v>
      </c>
    </row>
    <row r="49" spans="1:8">
      <c r="A49" s="162" t="s">
        <v>272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328</v>
      </c>
    </row>
    <row r="50" spans="1:8">
      <c r="A50" s="162" t="s">
        <v>274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329</v>
      </c>
    </row>
    <row r="51" spans="1:8">
      <c r="A51" s="162" t="s">
        <v>276</v>
      </c>
      <c r="B51" s="161">
        <v>51647832.009999998</v>
      </c>
      <c r="C51" s="161">
        <v>2020552.88</v>
      </c>
      <c r="D51" s="39">
        <f t="shared" si="15"/>
        <v>53668384.890000001</v>
      </c>
      <c r="E51" s="161">
        <v>8833862.1199999992</v>
      </c>
      <c r="F51" s="161">
        <v>8833862.1199999992</v>
      </c>
      <c r="G51" s="39">
        <f t="shared" si="16"/>
        <v>44834522.770000003</v>
      </c>
      <c r="H51" s="40" t="s">
        <v>330</v>
      </c>
    </row>
    <row r="52" spans="1:8">
      <c r="A52" s="162" t="s">
        <v>278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331</v>
      </c>
    </row>
    <row r="53" spans="1:8">
      <c r="A53" s="159" t="s">
        <v>280</v>
      </c>
      <c r="B53" s="39">
        <f>SUM(B54:B60)</f>
        <v>31046597.199999999</v>
      </c>
      <c r="C53" s="39">
        <f t="shared" ref="C53:G53" si="17">SUM(C54:C60)</f>
        <v>18413166.949999999</v>
      </c>
      <c r="D53" s="39">
        <f t="shared" si="17"/>
        <v>49459764.149999999</v>
      </c>
      <c r="E53" s="39">
        <f t="shared" si="17"/>
        <v>15158327.550000001</v>
      </c>
      <c r="F53" s="39">
        <f t="shared" si="17"/>
        <v>15158327.550000001</v>
      </c>
      <c r="G53" s="39">
        <f t="shared" si="17"/>
        <v>34301436.599999994</v>
      </c>
      <c r="H53" s="126"/>
    </row>
    <row r="54" spans="1:8">
      <c r="A54" s="162" t="s">
        <v>281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332</v>
      </c>
    </row>
    <row r="55" spans="1:8">
      <c r="A55" s="162" t="s">
        <v>283</v>
      </c>
      <c r="B55" s="161">
        <v>31046597.199999999</v>
      </c>
      <c r="C55" s="161">
        <v>18413166.949999999</v>
      </c>
      <c r="D55" s="39">
        <f t="shared" si="18"/>
        <v>49459764.149999999</v>
      </c>
      <c r="E55" s="161">
        <v>15158327.550000001</v>
      </c>
      <c r="F55" s="161">
        <v>15158327.550000001</v>
      </c>
      <c r="G55" s="39">
        <f t="shared" si="19"/>
        <v>34301436.599999994</v>
      </c>
      <c r="H55" s="40" t="s">
        <v>333</v>
      </c>
    </row>
    <row r="56" spans="1:8">
      <c r="A56" s="162" t="s">
        <v>285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334</v>
      </c>
    </row>
    <row r="57" spans="1:8">
      <c r="A57" s="165" t="s">
        <v>287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335</v>
      </c>
    </row>
    <row r="58" spans="1:8">
      <c r="A58" s="162" t="s">
        <v>290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336</v>
      </c>
    </row>
    <row r="59" spans="1:8">
      <c r="A59" s="162" t="s">
        <v>291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337</v>
      </c>
    </row>
    <row r="60" spans="1:8">
      <c r="A60" s="162" t="s">
        <v>293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338</v>
      </c>
    </row>
    <row r="61" spans="1:8">
      <c r="A61" s="159" t="s">
        <v>295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26"/>
    </row>
    <row r="62" spans="1:8" ht="30">
      <c r="A62" s="162" t="s">
        <v>296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339</v>
      </c>
    </row>
    <row r="63" spans="1:8">
      <c r="A63" s="162" t="s">
        <v>298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340</v>
      </c>
    </row>
    <row r="64" spans="1:8">
      <c r="A64" s="162" t="s">
        <v>301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341</v>
      </c>
    </row>
    <row r="65" spans="1:8">
      <c r="A65" s="162" t="s">
        <v>302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342</v>
      </c>
    </row>
    <row r="66" spans="1:8">
      <c r="A66" s="162" t="s">
        <v>304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343</v>
      </c>
    </row>
    <row r="67" spans="1:8">
      <c r="A67" s="162" t="s">
        <v>306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344</v>
      </c>
    </row>
    <row r="68" spans="1:8">
      <c r="A68" s="162" t="s">
        <v>308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345</v>
      </c>
    </row>
    <row r="69" spans="1:8">
      <c r="A69" s="162" t="s">
        <v>310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346</v>
      </c>
    </row>
    <row r="70" spans="1:8">
      <c r="A70" s="162" t="s">
        <v>312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347</v>
      </c>
    </row>
    <row r="71" spans="1:8" ht="30">
      <c r="A71" s="163" t="s">
        <v>314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26"/>
    </row>
    <row r="72" spans="1:8" ht="30">
      <c r="A72" s="162" t="s">
        <v>315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348</v>
      </c>
    </row>
    <row r="73" spans="1:8" ht="30">
      <c r="A73" s="162" t="s">
        <v>317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349</v>
      </c>
    </row>
    <row r="74" spans="1:8">
      <c r="A74" s="162" t="s">
        <v>319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350</v>
      </c>
    </row>
    <row r="75" spans="1:8">
      <c r="A75" s="162" t="s">
        <v>321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351</v>
      </c>
    </row>
    <row r="76" spans="1:8">
      <c r="A76" s="166"/>
      <c r="B76" s="43"/>
      <c r="C76" s="43"/>
      <c r="D76" s="43"/>
      <c r="E76" s="43"/>
      <c r="F76" s="43"/>
      <c r="G76" s="43"/>
      <c r="H76" s="126"/>
    </row>
    <row r="77" spans="1:8">
      <c r="A77" s="155" t="s">
        <v>252</v>
      </c>
      <c r="B77" s="41">
        <f>B9+B43</f>
        <v>298657678.38999999</v>
      </c>
      <c r="C77" s="41">
        <f t="shared" ref="C77:G77" si="26">C9+C43</f>
        <v>46722752.899999991</v>
      </c>
      <c r="D77" s="41">
        <f>D9+D43</f>
        <v>345380431.28999996</v>
      </c>
      <c r="E77" s="41">
        <f t="shared" si="26"/>
        <v>81002520.25</v>
      </c>
      <c r="F77" s="41">
        <f t="shared" si="26"/>
        <v>79782494.780000001</v>
      </c>
      <c r="G77" s="41">
        <f t="shared" si="26"/>
        <v>264377911.04000002</v>
      </c>
      <c r="H77" s="126"/>
    </row>
    <row r="78" spans="1:8">
      <c r="A78" s="158"/>
      <c r="B78" s="44"/>
      <c r="C78" s="44"/>
      <c r="D78" s="44"/>
      <c r="E78" s="44"/>
      <c r="F78" s="44"/>
      <c r="G78" s="44"/>
      <c r="H78" s="126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="85" zoomScaleNormal="85" workbookViewId="0">
      <selection activeCell="G20" sqref="G20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277" t="s">
        <v>352</v>
      </c>
      <c r="B1" s="273"/>
      <c r="C1" s="273"/>
      <c r="D1" s="273"/>
      <c r="E1" s="273"/>
      <c r="F1" s="273"/>
      <c r="G1" s="273"/>
    </row>
    <row r="2" spans="1:7">
      <c r="A2" s="286" t="s">
        <v>653</v>
      </c>
      <c r="B2" s="287"/>
      <c r="C2" s="287"/>
      <c r="D2" s="287"/>
      <c r="E2" s="287"/>
      <c r="F2" s="287"/>
      <c r="G2" s="288"/>
    </row>
    <row r="3" spans="1:7">
      <c r="A3" s="283" t="s">
        <v>171</v>
      </c>
      <c r="B3" s="284"/>
      <c r="C3" s="284"/>
      <c r="D3" s="284"/>
      <c r="E3" s="284"/>
      <c r="F3" s="284"/>
      <c r="G3" s="285"/>
    </row>
    <row r="4" spans="1:7">
      <c r="A4" s="283" t="s">
        <v>353</v>
      </c>
      <c r="B4" s="284"/>
      <c r="C4" s="284"/>
      <c r="D4" s="284"/>
      <c r="E4" s="284"/>
      <c r="F4" s="284"/>
      <c r="G4" s="285"/>
    </row>
    <row r="5" spans="1:7">
      <c r="A5" s="283" t="s">
        <v>656</v>
      </c>
      <c r="B5" s="284"/>
      <c r="C5" s="284"/>
      <c r="D5" s="284"/>
      <c r="E5" s="284"/>
      <c r="F5" s="284"/>
      <c r="G5" s="285"/>
    </row>
    <row r="6" spans="1:7">
      <c r="A6" s="265" t="s">
        <v>2</v>
      </c>
      <c r="B6" s="266"/>
      <c r="C6" s="266"/>
      <c r="D6" s="266"/>
      <c r="E6" s="266"/>
      <c r="F6" s="266"/>
      <c r="G6" s="267"/>
    </row>
    <row r="7" spans="1:7">
      <c r="A7" s="270" t="s">
        <v>63</v>
      </c>
      <c r="B7" s="274" t="s">
        <v>173</v>
      </c>
      <c r="C7" s="274"/>
      <c r="D7" s="274"/>
      <c r="E7" s="274"/>
      <c r="F7" s="274"/>
      <c r="G7" s="274" t="s">
        <v>174</v>
      </c>
    </row>
    <row r="8" spans="1:7" ht="30">
      <c r="A8" s="271"/>
      <c r="B8" s="134" t="s">
        <v>78</v>
      </c>
      <c r="C8" s="137" t="s">
        <v>261</v>
      </c>
      <c r="D8" s="137" t="s">
        <v>105</v>
      </c>
      <c r="E8" s="137" t="s">
        <v>61</v>
      </c>
      <c r="F8" s="137" t="s">
        <v>79</v>
      </c>
      <c r="G8" s="292"/>
    </row>
    <row r="9" spans="1:7">
      <c r="A9" s="149" t="s">
        <v>354</v>
      </c>
      <c r="B9" s="45">
        <f>B10+B11+B12+B15+B16+B19</f>
        <v>92032947.480000004</v>
      </c>
      <c r="C9" s="45">
        <f t="shared" ref="C9:G9" si="0">C10+C11+C12+C15+C16+C19</f>
        <v>173635.19</v>
      </c>
      <c r="D9" s="45">
        <f t="shared" si="0"/>
        <v>92206582.670000002</v>
      </c>
      <c r="E9" s="45">
        <f t="shared" si="0"/>
        <v>17064877.379999999</v>
      </c>
      <c r="F9" s="45">
        <f t="shared" si="0"/>
        <v>17064877.379999999</v>
      </c>
      <c r="G9" s="45">
        <f t="shared" si="0"/>
        <v>75141705.290000007</v>
      </c>
    </row>
    <row r="10" spans="1:7">
      <c r="A10" s="159" t="s">
        <v>355</v>
      </c>
      <c r="B10" s="167">
        <v>92032947.480000004</v>
      </c>
      <c r="C10" s="167">
        <v>173635.19</v>
      </c>
      <c r="D10" s="46">
        <f>B10+C10</f>
        <v>92206582.670000002</v>
      </c>
      <c r="E10" s="167">
        <v>17064877.379999999</v>
      </c>
      <c r="F10" s="167">
        <v>17064877.379999999</v>
      </c>
      <c r="G10" s="46">
        <f>D10-E10</f>
        <v>75141705.290000007</v>
      </c>
    </row>
    <row r="11" spans="1:7">
      <c r="A11" s="159" t="s">
        <v>356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159" t="s">
        <v>357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60" t="s">
        <v>358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60" t="s">
        <v>359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159" t="s">
        <v>360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163" t="s">
        <v>361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60" t="s">
        <v>362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60" t="s">
        <v>363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159" t="s">
        <v>364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166"/>
      <c r="B20" s="47"/>
      <c r="C20" s="47"/>
      <c r="D20" s="47"/>
      <c r="E20" s="47"/>
      <c r="F20" s="47"/>
      <c r="G20" s="47"/>
    </row>
    <row r="21" spans="1:7">
      <c r="A21" s="168" t="s">
        <v>365</v>
      </c>
      <c r="B21" s="45">
        <f>B22+B23+B24+B27+B28+B31</f>
        <v>48814389.280000001</v>
      </c>
      <c r="C21" s="45">
        <f t="shared" ref="C21:G21" si="3">C22+C23+C24+C27+C28+C31</f>
        <v>0</v>
      </c>
      <c r="D21" s="45">
        <f t="shared" si="3"/>
        <v>48814389.280000001</v>
      </c>
      <c r="E21" s="45">
        <f t="shared" si="3"/>
        <v>8833862.1199999992</v>
      </c>
      <c r="F21" s="45">
        <f t="shared" si="3"/>
        <v>8833862.1199999992</v>
      </c>
      <c r="G21" s="45">
        <f t="shared" si="3"/>
        <v>39980527.160000004</v>
      </c>
    </row>
    <row r="22" spans="1:7">
      <c r="A22" s="159" t="s">
        <v>355</v>
      </c>
      <c r="B22" s="167">
        <v>48814389.280000001</v>
      </c>
      <c r="C22" s="167">
        <v>0</v>
      </c>
      <c r="D22" s="46">
        <f>B22+C22</f>
        <v>48814389.280000001</v>
      </c>
      <c r="E22" s="167">
        <v>8833862.1199999992</v>
      </c>
      <c r="F22" s="167">
        <v>8833862.1199999992</v>
      </c>
      <c r="G22" s="46">
        <f>D22-E22</f>
        <v>39980527.160000004</v>
      </c>
    </row>
    <row r="23" spans="1:7">
      <c r="A23" s="159" t="s">
        <v>356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159" t="s">
        <v>357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60" t="s">
        <v>358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60" t="s">
        <v>359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159" t="s">
        <v>360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163" t="s">
        <v>361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60" t="s">
        <v>362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60" t="s">
        <v>363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159" t="s">
        <v>364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166"/>
      <c r="B32" s="47"/>
      <c r="C32" s="47"/>
      <c r="D32" s="47"/>
      <c r="E32" s="47"/>
      <c r="F32" s="47"/>
      <c r="G32" s="47"/>
    </row>
    <row r="33" spans="1:7">
      <c r="A33" s="155" t="s">
        <v>366</v>
      </c>
      <c r="B33" s="45">
        <f>B9+B21</f>
        <v>140847336.75999999</v>
      </c>
      <c r="C33" s="45">
        <f t="shared" ref="C33:G33" si="6">C9+C21</f>
        <v>173635.19</v>
      </c>
      <c r="D33" s="45">
        <f t="shared" si="6"/>
        <v>141020971.94999999</v>
      </c>
      <c r="E33" s="45">
        <f t="shared" si="6"/>
        <v>25898739.5</v>
      </c>
      <c r="F33" s="45">
        <f t="shared" si="6"/>
        <v>25898739.5</v>
      </c>
      <c r="G33" s="45">
        <f t="shared" si="6"/>
        <v>115122232.45000002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Tesoreria</cp:lastModifiedBy>
  <dcterms:created xsi:type="dcterms:W3CDTF">2025-12-15T19:20:03Z</dcterms:created>
  <dcterms:modified xsi:type="dcterms:W3CDTF">2026-04-29T16:32:27Z</dcterms:modified>
</cp:coreProperties>
</file>