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Chavez\Desktop\CUENTA PUBLICA 1ER TRSIMESTRE 2026\"/>
    </mc:Choice>
  </mc:AlternateContent>
  <bookViews>
    <workbookView xWindow="-110" yWindow="-110" windowWidth="23260" windowHeight="1246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2" l="1"/>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F13" i="22"/>
  <c r="E13" i="22"/>
  <c r="C13" i="22"/>
  <c r="B13" i="22"/>
  <c r="D12" i="22"/>
  <c r="G12" i="22" s="1"/>
  <c r="D11" i="22"/>
  <c r="G11" i="22" s="1"/>
  <c r="D10" i="22"/>
  <c r="D9" i="22" s="1"/>
  <c r="F9" i="22"/>
  <c r="E9" i="22"/>
  <c r="C9" i="22"/>
  <c r="B9" i="22"/>
  <c r="D8" i="22"/>
  <c r="G8" i="22" s="1"/>
  <c r="D7" i="22"/>
  <c r="G7" i="22" s="1"/>
  <c r="G6" i="22" s="1"/>
  <c r="F6" i="22"/>
  <c r="E6" i="22"/>
  <c r="D6" i="22"/>
  <c r="C6" i="22"/>
  <c r="B6" i="22"/>
  <c r="G10" i="23"/>
  <c r="C37" i="22" l="1"/>
  <c r="B37" i="22"/>
  <c r="D13" i="22"/>
  <c r="F37" i="22"/>
  <c r="E37" i="22"/>
  <c r="E45" i="14"/>
  <c r="E40" i="14"/>
  <c r="E60" i="14"/>
  <c r="E55" i="14"/>
  <c r="E50" i="14"/>
  <c r="E44" i="14"/>
  <c r="E39" i="14"/>
  <c r="E54" i="14"/>
  <c r="G23" i="22"/>
  <c r="G21" i="22" s="1"/>
  <c r="G14" i="22"/>
  <c r="G13" i="22" s="1"/>
  <c r="G10" i="22"/>
  <c r="G9" i="22" s="1"/>
  <c r="G37" i="22" s="1"/>
  <c r="D26" i="22"/>
  <c r="D37" i="22" s="1"/>
  <c r="H41" i="14"/>
  <c r="H29" i="14"/>
  <c r="H24" i="14"/>
  <c r="H19" i="14"/>
  <c r="H14" i="14"/>
  <c r="E59" i="14" l="1"/>
  <c r="E49" i="14"/>
  <c r="E62" i="14"/>
  <c r="E57" i="14"/>
  <c r="E52" i="14"/>
  <c r="E47" i="14"/>
  <c r="E42" i="14"/>
  <c r="E61" i="14"/>
  <c r="E51" i="14"/>
  <c r="E41" i="14"/>
  <c r="E56" i="14"/>
  <c r="E46"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B45" i="7"/>
  <c r="B33" i="7"/>
  <c r="B43" i="6"/>
  <c r="C43" i="6"/>
  <c r="C3" i="6"/>
  <c r="B3" i="6"/>
  <c r="D38" i="5"/>
  <c r="F26" i="4"/>
  <c r="C24" i="3"/>
  <c r="B24" i="3"/>
  <c r="B28" i="4"/>
  <c r="C28" i="4"/>
  <c r="C3" i="8"/>
  <c r="C45" i="7"/>
  <c r="E30" i="9"/>
  <c r="E12" i="8"/>
  <c r="B24" i="6"/>
  <c r="E16" i="9"/>
  <c r="C24" i="6"/>
  <c r="C33" i="7"/>
  <c r="D30" i="9"/>
  <c r="D3" i="9" s="1"/>
  <c r="D34" i="9" s="1"/>
  <c r="E20" i="5"/>
  <c r="E38" i="5" s="1"/>
  <c r="F9" i="5"/>
  <c r="B64" i="3"/>
  <c r="D3" i="8"/>
  <c r="F27" i="5"/>
  <c r="B59" i="7"/>
  <c r="C64" i="3"/>
  <c r="C66" i="3" s="1"/>
  <c r="E46" i="4"/>
  <c r="E4" i="8"/>
  <c r="F46" i="4"/>
  <c r="F48" i="4" s="1"/>
  <c r="E26" i="4"/>
  <c r="F116" i="13" s="1"/>
  <c r="F16" i="8"/>
  <c r="F12" i="8" s="1"/>
  <c r="F6" i="8"/>
  <c r="F4" i="8" s="1"/>
  <c r="B38" i="5"/>
  <c r="F4" i="5"/>
  <c r="C20" i="5"/>
  <c r="C38" i="5" s="1"/>
  <c r="B61" i="7" l="1"/>
  <c r="C61" i="7"/>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I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E17" i="14"/>
  <c r="H15" i="14"/>
  <c r="H13" i="14"/>
  <c r="H12" i="14"/>
  <c r="H10" i="14"/>
  <c r="H9" i="14"/>
  <c r="H8" i="14"/>
  <c r="H7" i="14"/>
  <c r="E15" i="14" l="1"/>
  <c r="E20" i="14"/>
  <c r="E19" i="14"/>
  <c r="I19" i="14" s="1"/>
  <c r="H51" i="14"/>
  <c r="I18" i="14"/>
  <c r="D42" i="18"/>
  <c r="G42" i="18" s="1"/>
  <c r="D12" i="18"/>
  <c r="C26" i="20"/>
  <c r="E33" i="14" s="1"/>
  <c r="G19" i="15"/>
  <c r="H50" i="14"/>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48" i="16"/>
  <c r="F41" i="19"/>
  <c r="E30" i="14" s="1"/>
  <c r="I30" i="14" s="1"/>
  <c r="E38" i="15"/>
  <c r="G32" i="16"/>
  <c r="G48" i="16" s="1"/>
  <c r="G16" i="19"/>
  <c r="G15" i="19" s="1"/>
  <c r="I17" i="14"/>
  <c r="D15" i="15"/>
  <c r="D64" i="18"/>
  <c r="G64" i="18" s="1"/>
  <c r="G35" i="19"/>
  <c r="G15" i="15"/>
  <c r="G29" i="15"/>
  <c r="G38" i="15" s="1"/>
  <c r="D29" i="15"/>
  <c r="D22" i="18"/>
  <c r="G22" i="18" s="1"/>
  <c r="I45" i="14"/>
  <c r="H46" i="14"/>
  <c r="I46" i="14" s="1"/>
  <c r="D19" i="15"/>
  <c r="D4" i="18"/>
  <c r="G4" i="18" s="1"/>
  <c r="D13" i="16"/>
  <c r="E76" i="18"/>
  <c r="E24" i="14" s="1"/>
  <c r="I24" i="14" s="1"/>
  <c r="G15" i="17"/>
  <c r="F76" i="18"/>
  <c r="E25" i="14" s="1"/>
  <c r="I25" i="14" s="1"/>
  <c r="D5" i="19"/>
  <c r="D41" i="19" s="1"/>
  <c r="C41" i="19"/>
  <c r="H60" i="14" s="1"/>
  <c r="G12" i="18"/>
  <c r="D35" i="19"/>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H62" i="14"/>
  <c r="I56" i="14"/>
  <c r="I51" i="14"/>
  <c r="I41" i="14"/>
  <c r="G25" i="16"/>
  <c r="I50" i="14"/>
  <c r="I40" i="14"/>
  <c r="I42" i="14"/>
  <c r="I52" i="14"/>
  <c r="G13" i="16"/>
  <c r="I49" i="14"/>
  <c r="I39" i="14"/>
  <c r="G7" i="19"/>
  <c r="G5" i="19" s="1"/>
  <c r="C76" i="18"/>
  <c r="E13" i="14"/>
  <c r="I13" i="14" s="1"/>
  <c r="D25" i="16"/>
  <c r="H44" i="14"/>
  <c r="I44" i="14" s="1"/>
  <c r="D15" i="17"/>
  <c r="E29" i="14" l="1"/>
  <c r="I29" i="14" s="1"/>
  <c r="D48" i="1" s="1"/>
  <c r="H57" i="14"/>
  <c r="E22" i="14"/>
  <c r="I22" i="14" s="1"/>
  <c r="H59" i="14"/>
  <c r="I59" i="14" s="1"/>
  <c r="D52" i="1" s="1"/>
  <c r="D38" i="15"/>
  <c r="D50" i="1"/>
  <c r="E28" i="14"/>
  <c r="I28" i="14" s="1"/>
  <c r="G76" i="18"/>
  <c r="D46" i="1"/>
  <c r="G41" i="19"/>
  <c r="D76" i="18"/>
  <c r="I57" i="14"/>
  <c r="I62" i="14"/>
  <c r="I60" i="14"/>
  <c r="D51" i="1"/>
  <c r="D49" i="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<sst xmlns="http://schemas.openxmlformats.org/spreadsheetml/2006/main" count="1835" uniqueCount="697">
  <si>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</si>
  <si>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</si>
  <si>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</si>
  <si>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</si>
  <si>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</si>
  <si>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</si>
  <si>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</si>
  <si>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</si>
  <si>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</si>
  <si>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</si>
  <si>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</si>
  <si>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</si>
  <si>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</si>
  <si>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</si>
  <si>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</si>
  <si>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</si>
  <si>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</si>
  <si>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</si>
  <si>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</si>
  <si>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</si>
  <si>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</si>
  <si>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</si>
  <si>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</si>
  <si>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</si>
  <si>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</si>
  <si>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</si>
  <si>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</si>
  <si>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</si>
  <si>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</si>
  <si>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</si>
  <si>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</si>
  <si>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</si>
  <si>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</si>
  <si>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</si>
  <si>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</si>
  <si>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</si>
  <si>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</si>
  <si>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</si>
  <si>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</si>
  <si>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</si>
  <si>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</si>
  <si>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</si>
  <si>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</si>
  <si>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</si>
  <si>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</si>
  <si>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</si>
  <si>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</si>
  <si>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</si>
  <si>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</si>
  <si>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</si>
  <si>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</si>
  <si>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</si>
  <si>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</si>
  <si>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</si>
  <si>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</si>
  <si>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</si>
  <si>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</si>
  <si>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</si>
  <si>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</si>
  <si>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</si>
  <si>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</si>
  <si>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</si>
  <si>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</si>
  <si>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</si>
  <si>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</si>
  <si>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</si>
  <si>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</si>
  <si>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</si>
  <si>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</si>
  <si>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</si>
  <si>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</si>
  <si>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</si>
  <si>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</si>
  <si>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</si>
  <si>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</si>
  <si>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</si>
  <si>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</si>
  <si>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</si>
  <si>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</si>
  <si>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</si>
  <si>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</si>
  <si>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</si>
  <si>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</si>
  <si>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</si>
  <si>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</si>
  <si>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</si>
  <si>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</si>
  <si>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</si>
  <si>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</si>
  <si>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</si>
  <si>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</si>
  <si>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</si>
  <si>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</si>
  <si>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</si>
  <si>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</si>
  <si>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</si>
  <si>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</si>
  <si>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</si>
  <si>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</si>
  <si>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</si>
  <si>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</si>
  <si>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</si>
  <si>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</si>
  <si>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</si>
  <si>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</si>
  <si>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</si>
  <si>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</si>
  <si>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</si>
  <si>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</si>
  <si>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</si>
  <si>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</si>
  <si>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</si>
  <si>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</si>
  <si>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</si>
  <si>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</si>
  <si>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</si>
  <si>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</si>
  <si>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</si>
  <si>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</si>
  <si>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</si>
  <si>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</si>
  <si>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</si>
  <si>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</si>
  <si>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</si>
  <si>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</si>
  <si>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</si>
  <si>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</si>
  <si>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</si>
  <si>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</si>
  <si>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</si>
  <si>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</si>
  <si>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</si>
  <si>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</si>
  <si>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</si>
  <si>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</si>
  <si>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</si>
  <si>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</si>
  <si>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</si>
  <si>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</si>
  <si>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</si>
  <si>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</si>
  <si>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</si>
  <si>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</si>
  <si>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</si>
  <si>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</si>
  <si>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</si>
  <si>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</si>
  <si>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</si>
  <si>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</si>
  <si>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</si>
  <si>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</si>
  <si>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</si>
  <si>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</si>
  <si>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</si>
  <si>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</si>
  <si>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</si>
  <si>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</si>
  <si>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</si>
  <si>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</si>
  <si>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</si>
  <si>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</si>
  <si>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</si>
  <si>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</si>
  <si>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</si>
  <si>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</si>
  <si>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</si>
  <si>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</si>
  <si>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</si>
  <si>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</si>
  <si>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</si>
  <si>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</si>
  <si>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</si>
  <si>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</si>
  <si>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</si>
  <si>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</si>
  <si>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</si>
  <si>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</si>
  <si>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</si>
  <si>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</si>
  <si>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</si>
  <si>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</si>
  <si>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</si>
  <si>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</si>
  <si>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</si>
  <si>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</si>
  <si>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</si>
  <si>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</si>
  <si>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</si>
  <si>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</si>
  <si>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</si>
  <si>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</si>
  <si>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</si>
  <si>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</si>
  <si>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</si>
  <si>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</si>
  <si>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</si>
  <si>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</si>
  <si>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</si>
  <si>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</si>
  <si>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</si>
  <si>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</si>
  <si>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</si>
  <si>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</si>
  <si>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</si>
  <si>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</si>
  <si>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</si>
  <si>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</si>
  <si>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</si>
  <si>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</si>
  <si>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</si>
  <si>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</si>
  <si>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</si>
  <si>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</si>
  <si>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</si>
  <si>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</si>
  <si>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</si>
  <si>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</si>
  <si>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</si>
  <si>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</si>
  <si>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</si>
  <si>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</si>
  <si>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</si>
  <si>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</si>
  <si>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</si>
  <si>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</si>
  <si>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</si>
  <si>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</si>
  <si>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</si>
  <si>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</si>
  <si>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</si>
  <si>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</si>
  <si>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</si>
  <si>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</si>
  <si>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</si>
  <si>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</si>
  <si>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</si>
  <si>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</si>
  <si>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</si>
  <si>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</si>
  <si>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</si>
  <si>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</si>
  <si>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</si>
  <si>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</si>
  <si>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</si>
  <si>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</si>
  <si>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</si>
  <si>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</si>
  <si>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</si>
  <si>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</si>
  <si>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</si>
  <si>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</si>
  <si>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</si>
  <si>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</si>
  <si>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</si>
  <si>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</si>
  <si>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</si>
  <si>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</si>
  <si>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</si>
  <si>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</si>
  <si>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</si>
  <si>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</si>
  <si>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</si>
  <si>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</si>
  <si>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</si>
  <si>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</si>
  <si>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</si>
  <si>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</si>
  <si>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</si>
  <si>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</si>
  <si>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</si>
  <si>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</si>
  <si>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</si>
  <si>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</si>
  <si>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</si>
  <si>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</si>
  <si>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</si>
  <si>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</si>
  <si>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</si>
  <si>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</si>
  <si>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</si>
  <si>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</si>
  <si>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</si>
  <si>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</si>
  <si>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</si>
  <si>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</si>
  <si>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</si>
  <si>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</si>
  <si>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</si>
  <si>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</si>
  <si>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</si>
  <si>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</si>
  <si>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</si>
  <si>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</si>
  <si>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</si>
  <si>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</si>
  <si>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</si>
  <si>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</si>
  <si>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</si>
  <si>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</si>
  <si>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</si>
  <si>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</si>
  <si>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</si>
  <si>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</si>
  <si>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</si>
  <si>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</si>
  <si>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</si>
  <si>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</si>
  <si>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</si>
  <si>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</si>
  <si>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</si>
  <si>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</si>
  <si>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</si>
  <si>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</si>
  <si>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</si>
  <si>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</si>
  <si>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</si>
  <si>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</si>
  <si>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</si>
  <si>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</si>
  <si>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</si>
  <si>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</si>
  <si>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</si>
  <si>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</si>
  <si>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</si>
  <si>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</si>
  <si>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</si>
  <si>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</si>
  <si>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</si>
  <si>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</si>
  <si>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</si>
  <si>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</si>
  <si>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</si>
  <si>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</si>
  <si>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</si>
  <si>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</si>
  <si>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</si>
  <si>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</si>
  <si>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</si>
  <si>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</si>
  <si>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</si>
  <si>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</si>
  <si>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</si>
  <si>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</si>
  <si>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</si>
  <si>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</si>
  <si>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</si>
  <si>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</si>
  <si>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</si>
  <si>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</si>
  <si>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</si>
  <si>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</si>
  <si>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</si>
  <si>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</si>
  <si>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</si>
  <si>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</si>
  <si>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</si>
  <si>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</si>
  <si>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</si>
  <si>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</si>
  <si>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</si>
  <si>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</si>
  <si>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</si>
  <si>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</si>
  <si>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</si>
  <si>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</si>
  <si>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</si>
  <si>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</si>
  <si>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</si>
  <si>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</si>
  <si>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</si>
  <si>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</si>
  <si>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</si>
  <si>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</si>
  <si>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</si>
  <si>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</si>
  <si>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</si>
  <si>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</si>
  <si>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</si>
  <si>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</si>
  <si>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</si>
  <si>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</si>
  <si>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</si>
  <si>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</si>
  <si>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</si>
  <si>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</si>
  <si>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</si>
  <si>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</si>
  <si>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</si>
  <si>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</si>
  <si>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</si>
  <si>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</si>
  <si>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</si>
  <si>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</si>
  <si>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</si>
  <si>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</si>
  <si>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</si>
  <si>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</si>
  <si>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</si>
  <si>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</si>
  <si>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</si>
  <si>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</si>
  <si>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</si>
  <si>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</si>
  <si>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</si>
  <si>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</si>
  <si>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</si>
  <si>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</si>
  <si>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</si>
  <si>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</si>
  <si>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</si>
  <si>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</si>
  <si>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</si>
  <si>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</si>
  <si>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</si>
  <si>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</si>
  <si>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</si>
  <si>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</si>
  <si>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</si>
  <si>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</si>
  <si>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</si>
  <si>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</si>
  <si>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</si>
  <si>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</si>
  <si>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</si>
  <si>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</si>
  <si>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</si>
  <si>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</si>
  <si>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</si>
  <si>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</si>
  <si>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</si>
  <si>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</si>
  <si>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</si>
  <si>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</si>
  <si>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</si>
  <si>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</si>
  <si>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</si>
  <si>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</si>
  <si>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</si>
  <si>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</si>
  <si>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</si>
  <si>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</si>
  <si>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</si>
  <si>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</si>
  <si>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</si>
  <si>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</si>
  <si>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</si>
  <si>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</si>
  <si>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</si>
  <si>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</si>
  <si>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</si>
  <si>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</si>
  <si>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</si>
  <si>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</si>
  <si>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</si>
  <si>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</si>
  <si>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</si>
  <si>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</si>
  <si>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</si>
  <si>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</si>
  <si>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</si>
  <si>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</si>
  <si>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</si>
  <si>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</si>
  <si>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</si>
  <si>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</si>
  <si>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</si>
  <si>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</si>
  <si>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</si>
  <si>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</si>
  <si>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</si>
  <si>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</si>
  <si>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</si>
  <si>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</si>
  <si>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</si>
  <si>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</si>
  <si>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</si>
  <si>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</si>
  <si>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</si>
  <si>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</si>
  <si>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</si>
  <si>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</si>
  <si>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</si>
  <si>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</si>
  <si>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</si>
  <si>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</si>
  <si>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</si>
  <si>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</si>
  <si>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</si>
  <si>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</si>
  <si>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</si>
  <si>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</si>
  <si>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</si>
  <si>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</si>
  <si>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</si>
  <si>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</si>
  <si>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</si>
  <si>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</si>
  <si>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</si>
  <si>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</si>
  <si>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</si>
  <si>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</si>
  <si>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</si>
  <si>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</si>
  <si>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</si>
  <si>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</si>
  <si>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</si>
  <si>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</si>
  <si>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</si>
  <si>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</si>
  <si>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</si>
  <si>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</si>
  <si>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</si>
  <si>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</si>
  <si>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</si>
  <si>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</si>
  <si>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</si>
  <si>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</si>
  <si>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</si>
  <si>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</si>
  <si>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</si>
  <si>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</si>
  <si>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</si>
  <si>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</si>
  <si>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</si>
  <si>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</si>
  <si>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</si>
  <si>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</si>
  <si>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</si>
  <si>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</si>
  <si>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</si>
  <si>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</si>
  <si>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</si>
  <si>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</si>
  <si>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</si>
  <si>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</si>
  <si>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</si>
  <si>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</si>
  <si>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</si>
  <si>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</si>
  <si>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</si>
  <si>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</si>
  <si>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</si>
  <si>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</si>
  <si>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</si>
  <si>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</si>
  <si>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</si>
  <si>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</si>
  <si>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</si>
  <si>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</si>
  <si>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</si>
  <si>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</si>
  <si>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</si>
  <si>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</si>
  <si>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</si>
  <si>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</si>
  <si>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</si>
  <si>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</si>
  <si>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</si>
  <si>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</si>
  <si>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</si>
  <si>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</si>
  <si>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</si>
  <si>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</si>
  <si>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</si>
  <si>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</si>
  <si>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</si>
  <si>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</si>
  <si>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</si>
  <si>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</si>
  <si>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</si>
  <si>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</si>
  <si>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</si>
  <si>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</si>
  <si>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</si>
  <si>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</si>
  <si>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</si>
  <si>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</si>
  <si>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</si>
  <si>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</si>
  <si>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</si>
  <si>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</si>
  <si>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</si>
  <si>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</si>
  <si>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</si>
  <si>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</si>
  <si>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</si>
  <si>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</si>
  <si>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</si>
  <si>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</si>
  <si>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</si>
  <si>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</si>
  <si>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</si>
  <si>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</si>
  <si>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</si>
  <si>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</si>
  <si>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</si>
  <si>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</si>
  <si>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</si>
  <si>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</si>
  <si>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</si>
  <si>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</si>
  <si>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</si>
  <si>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</si>
  <si>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</si>
  <si>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</si>
  <si>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</si>
  <si>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</si>
  <si>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</si>
  <si>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</si>
  <si>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</si>
  <si>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</si>
  <si>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</si>
  <si>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</si>
  <si>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</si>
  <si>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</si>
  <si>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</si>
  <si>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</si>
  <si>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</si>
  <si>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</si>
  <si>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</si>
  <si>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</si>
  <si>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</si>
  <si>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</si>
  <si>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</si>
  <si>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</si>
  <si>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</si>
  <si>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</si>
  <si>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</si>
  <si>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</si>
  <si>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</si>
  <si>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</si>
  <si>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</si>
  <si>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</si>
  <si>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</si>
  <si>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</si>
  <si>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</si>
  <si>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</si>
  <si>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</si>
  <si>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</si>
  <si>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</si>
  <si>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</si>
  <si>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</si>
  <si>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</si>
  <si>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</si>
  <si>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</si>
  <si>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</si>
  <si>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</si>
  <si>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</si>
  <si>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</si>
  <si>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</si>
  <si>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</si>
  <si>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</si>
  <si>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</si>
  <si>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</si>
  <si>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</si>
  <si>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</si>
  <si>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</si>
  <si>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</si>
  <si>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</si>
  <si>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</si>
  <si>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</si>
  <si>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</si>
  <si>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</si>
  <si>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</si>
  <si>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</si>
  <si>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Comisión Municipal del Deporte y Atención a la Juventud del Municipio de Uriangato, Guanajuato.
Estado de Actividades
Del 1 de Enero al 31 de Marzo de 2026
(Cifras en Pesos)</t>
  </si>
  <si>
    <t>Comisión Municipal del Deporte y Atención a la Juventud del Municipio de Uriangato, Guanajuato.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</si>
  <si>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</si>
  <si>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</si>
  <si>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</si>
  <si>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</si>
  <si>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</si>
  <si>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</si>
  <si>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</si>
  <si>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</si>
  <si>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Comisión Municipal del Deporte y Atención a la Juventud del Municipio de Uriangato, Guanajuato.
Estado de Variación en la Hacienda Pública
Del 1 de Enero 31 de Marzo de 2026
(Cifras en Pesos)</t>
  </si>
  <si>
    <t>Comisión Municipal del Deporte y Atención a la Juventud del Municipio de Uriangato, Guanajuato.
Estado de Cambios en la Situación Financiera
Del 1 de Enero al 31 de Marzo de 2026
(Cifras en Pesos)</t>
  </si>
  <si>
    <t>Comisión Municipal del Deporte y Atención a la Juventud del Municipio de Uriangato, Guanajuato.
Estado de Flujos de Efectivo
Del 1 de Enero al 31 de Marzo de 2026
(Cifras en Pesos)</t>
  </si>
  <si>
    <t>Comisión Municipal del Deporte y Atención a la Juventud del Municipio de Uriangato, Guanajuato.
Estado Analítico del Activo
Del 1 de Enero al 31 de Marzo de 2026
(Cifras en Pesos)</t>
  </si>
  <si>
    <t>Comisión Municipal del Deporte y Atención a la Juventud del Municipio de Uriangato, Guanajuato.
Estado Analítico de la Deuda y Otros Pasivos
Del 1 de Enero al 31 de Marzo de 2026
(Cifras en Pesos)</t>
  </si>
  <si>
    <t>Comisión Municipal del Deporte y Atención a la Juventud del Municipio de Uriangato, Guanajuato.</t>
  </si>
  <si>
    <t>Correspondiente del 1 de Enero al 31 de Marzo de 2026</t>
  </si>
  <si>
    <t>Comisión Municipal del Deporte y Atención a la Juventud del Municipio de Uriangato, Guanajuato.
Estado Analítico del Ejercicio del Presupuesto de Egresos
Clasificación por Objeto del Gasto (Capítulo y Concepto)
Del 1 de Enero al 31 de Marzo de 2026
(Cifras en Pesos)</t>
  </si>
  <si>
    <t>Comisión Municipal del Deporte y Atención a la Juventud del Municipio de Uriangato, Guanajuato.
Estado Analítico del Ejercicio del Presupuesto de Egresos
Clasificación Económica (por Tipo de Gasto)
Del 1 de Enero al 31 de Marzo de 2026
(Cifras en Pesos)</t>
  </si>
  <si>
    <t>31120M41F010000 DIRECCION DE CONTABILIDA</t>
  </si>
  <si>
    <t>31120M41F020000 DIRECCION DE RECURSOS MA</t>
  </si>
  <si>
    <t>31120M41F030000 DIRECCION GENERAL DE ACT</t>
  </si>
  <si>
    <t>Comisión Municipal del Deporte y Atención a la Juventud del Municipio de Uriangato, Guanajuato.
Estado Analítico del Ejercicio del Presupuesto de Egresos
Clasificación Administrativa
Del 1 de Enero al 31 de Marzo de 2026
(Cifras en Pesos)</t>
  </si>
  <si>
    <t>Comisión Municipal del Deporte y Atención a la Juventud del Municipio de Uriangato, Guanajuato.
Estado Analítico del Ejercicio del Presupuesto de Egresos
Clasificación Funcional (Finalidad y Función)
Del 1 de Enero al 31 de Marzo de 2026
(Cifras en Pesos)</t>
  </si>
  <si>
    <t>Comisión Municipal del Deporte y Atención a la Juventud del Municipio de Uriangato, Guanajuato.
Estado Analítico de Ingresos
Del 1 de Enero al 31 de Marzo de 2026
(Cifras en Pesos)</t>
  </si>
  <si>
    <t>Comisión Municipal del Deporte y Atención a la Juventud del Municipio de Uriangato, Guanajuato.
Gasto por Categoría Programática
Del 1 de Enero al 31 de Marzo de 2026
(Cifras en Pesos)</t>
  </si>
  <si>
    <t>Comisión Municipal del Deporte y Atención a la Juventud del Municipio de Uriangato, Guanajuato.
INDICADORES DE POSTURA FISCAL
Del 1 de Enero al 31 de Marzo de 2026
(Cifras en Pesos)</t>
  </si>
  <si>
    <t>Adelanto de participaciones</t>
  </si>
  <si>
    <t>Con otros entes municipales</t>
  </si>
  <si>
    <t>Comisión Municipal del Deporte y Atención a la Juventud del Municipio de Uriangato, Guanajuato.
Endeudamiento Neto
Del 1 de Enero al 31 de Marzo de 2026
(Cifras en Pesos)</t>
  </si>
  <si>
    <t>Comisión Municipal del Deporte y Atención a la Juventud del Municipio de Uriangato, Guanajuato.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</si>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</sst>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cellStyle name="Millares" xfId="5" builtinId="3"/>
    <cellStyle name="Millares 10" xfId="54"/>
    <cellStyle name="Millares 2" xfId="7"/>
    <cellStyle name="Millares 2 2" xfId="12"/>
    <cellStyle name="Millares 2 2 2" xfId="24"/>
    <cellStyle name="Millares 2 2 2 2" xfId="38"/>
    <cellStyle name="Millares 2 2 3" xfId="41"/>
    <cellStyle name="Millares 2 2 4" xfId="31"/>
    <cellStyle name="Millares 2 3" xfId="21"/>
    <cellStyle name="Millares 2 3 2" xfId="42"/>
    <cellStyle name="Millares 2 3 3" xfId="35"/>
    <cellStyle name="Millares 2 4" xfId="3"/>
    <cellStyle name="Millares 2 4 2" xfId="6"/>
    <cellStyle name="Millares 2 4 2 2" xfId="20"/>
    <cellStyle name="Millares 2 4 2 2 2" xfId="34"/>
    <cellStyle name="Millares 2 4 2 3" xfId="27"/>
    <cellStyle name="Millares 2 4 3" xfId="8"/>
    <cellStyle name="Millares 2 4 3 2" xfId="22"/>
    <cellStyle name="Millares 2 4 3 2 2" xfId="36"/>
    <cellStyle name="Millares 2 4 3 3" xfId="29"/>
    <cellStyle name="Millares 2 4 4" xfId="18"/>
    <cellStyle name="Millares 2 4 4 2" xfId="32"/>
    <cellStyle name="Millares 2 4 5" xfId="25"/>
    <cellStyle name="Millares 2 5" xfId="40"/>
    <cellStyle name="Millares 2 6" xfId="28"/>
    <cellStyle name="Millares 3" xfId="9"/>
    <cellStyle name="Millares 3 2" xfId="23"/>
    <cellStyle name="Millares 3 2 2" xfId="37"/>
    <cellStyle name="Millares 3 3" xfId="43"/>
    <cellStyle name="Millares 3 4" xfId="30"/>
    <cellStyle name="Millares 4" xfId="19"/>
    <cellStyle name="Millares 4 2" xfId="33"/>
    <cellStyle name="Millares 5" xfId="26"/>
    <cellStyle name="Moneda 2" xfId="44"/>
    <cellStyle name="Normal" xfId="0" builtinId="0"/>
    <cellStyle name="Normal 2" xfId="4"/>
    <cellStyle name="Normal 2 2" xfId="2"/>
    <cellStyle name="Normal 2 3" xfId="1"/>
    <cellStyle name="Normal 2 3 2" xfId="14"/>
    <cellStyle name="Normal 2 3 2 2" xfId="15"/>
    <cellStyle name="Normal 2 3 3" xfId="53"/>
    <cellStyle name="Normal 2 4" xfId="10"/>
    <cellStyle name="Normal 2 4 2" xfId="13"/>
    <cellStyle name="Normal 3" xfId="11"/>
    <cellStyle name="Normal 3 2" xfId="17"/>
    <cellStyle name="Normal 3 2 2" xfId="16"/>
    <cellStyle name="Normal 3 2 3" xfId="52"/>
    <cellStyle name="Normal 4" xfId="45"/>
    <cellStyle name="Normal 4 2" xfId="46"/>
    <cellStyle name="Normal 5" xfId="47"/>
    <cellStyle name="Normal 5 2" xfId="48"/>
    <cellStyle name="Normal 5 3 2" xfId="55"/>
    <cellStyle name="Normal 6" xfId="49"/>
    <cellStyle name="Normal 6 2" xfId="50"/>
    <cellStyle name="Porcentual 2" xfId="51"/>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topLeftCell="A52" workbookViewId="0">
      <selection activeCell="C67" sqref="C67"/>
    </sheetView>
  </sheetViews>
  <sheetFormatPr baseColWidth="10" defaultColWidth="11.453125" defaultRowHeight="10" x14ac:dyDescent="0.2"/>
  <cols>
    <col min="1" max="1" width="16" style="65" customWidth="1"/>
    <col min="2" max="2" width="63.453125" style="3" bestFit="1" customWidth="1"/>
    <col min="3" max="3" width="39" style="3" customWidth="1"/>
    <col min="4" max="4" width="19.36328125" style="3" customWidth="1"/>
    <col min="5" max="16384" width="11.453125" style="3"/>
  </cols>
  <sheetData>
    <row r="1" spans="1:4" ht="10.5" x14ac:dyDescent="0.2">
      <c r="A1" s="435" t="s">
        <v>680</v>
      </c>
      <c r="B1" s="435"/>
      <c r="C1" s="1" t="s">
        <v>0</v>
      </c>
      <c r="D1" s="2">
        <v>2026</v>
      </c>
    </row>
    <row r="2" spans="1:4" ht="10.5" x14ac:dyDescent="0.2">
      <c r="A2" s="435" t="s">
        <v>1</v>
      </c>
      <c r="B2" s="435"/>
      <c r="C2" s="1" t="s">
        <v>2</v>
      </c>
      <c r="D2" s="2" t="s">
        <v>3</v>
      </c>
    </row>
    <row r="3" spans="1:4" ht="10.5" x14ac:dyDescent="0.2">
      <c r="A3" s="435" t="s">
        <v>681</v>
      </c>
      <c r="B3" s="435"/>
      <c r="C3" s="1" t="s">
        <v>4</v>
      </c>
      <c r="D3" s="2">
        <v>1</v>
      </c>
    </row>
    <row r="5" spans="1:4" ht="10.5" x14ac:dyDescent="0.25">
      <c r="A5" s="4" t="s">
        <v>5</v>
      </c>
      <c r="B5" s="4" t="s">
        <v>6</v>
      </c>
      <c r="C5" s="4" t="s">
        <v>7</v>
      </c>
      <c r="D5" s="4" t="s">
        <v>8</v>
      </c>
    </row>
    <row r="6" spans="1:4" ht="30" x14ac:dyDescent="0.2">
      <c r="A6" s="5" t="s">
        <v>9</v>
      </c>
      <c r="B6" s="6" t="s">
        <v>10</v>
      </c>
      <c r="C6" s="7" t="s">
        <v>11</v>
      </c>
      <c r="D6" s="3" t="str">
        <f>IF(('REV Det'!G7+'REV Det'!L7)=0,"Si cumple la regla","No cumple la regla")</f>
        <v>Si cumple la regla</v>
      </c>
    </row>
    <row r="7" spans="1:4" ht="50" x14ac:dyDescent="0.2">
      <c r="A7" s="5" t="s">
        <v>12</v>
      </c>
      <c r="B7" s="6" t="s">
        <v>13</v>
      </c>
      <c r="C7" s="7" t="s">
        <v>14</v>
      </c>
      <c r="D7" s="3" t="str">
        <f>IF(('REV Det'!G8+'REV Det'!L8)=0,"Si cumple la regla","No cumple la regla")</f>
        <v>Si cumple la regla</v>
      </c>
    </row>
    <row r="8" spans="1:4" ht="50" x14ac:dyDescent="0.2">
      <c r="A8" s="5" t="s">
        <v>15</v>
      </c>
      <c r="B8" s="6" t="s">
        <v>16</v>
      </c>
      <c r="C8" s="7" t="s">
        <v>14</v>
      </c>
      <c r="D8" s="3" t="str">
        <f>IF(('REV Det'!G9+'REV Det'!L9)=0,"Si cumple la regla","No cumple la regla")</f>
        <v>Si cumple la regla</v>
      </c>
    </row>
    <row r="9" spans="1:4" ht="50" x14ac:dyDescent="0.2">
      <c r="A9" s="5" t="s">
        <v>17</v>
      </c>
      <c r="B9" s="6" t="s">
        <v>18</v>
      </c>
      <c r="C9" s="7" t="s">
        <v>14</v>
      </c>
      <c r="D9" s="3" t="str">
        <f>IF(('REV Det'!G10+'REV Det'!L10)=0,"Si cumple la regla","No cumple la regla")</f>
        <v>Si cumple la regla</v>
      </c>
    </row>
    <row r="10" spans="1:4" ht="20" x14ac:dyDescent="0.2">
      <c r="A10" s="5" t="s">
        <v>19</v>
      </c>
      <c r="B10" s="6" t="s">
        <v>20</v>
      </c>
      <c r="C10" s="7" t="s">
        <v>21</v>
      </c>
      <c r="D10" s="3" t="str">
        <f>IF(('REV Det'!G11+'REV Det'!L11)=0,"Si cumple la regla","No cumple la regla")</f>
        <v>Si cumple la regla</v>
      </c>
    </row>
    <row r="11" spans="1:4" ht="30" x14ac:dyDescent="0.2">
      <c r="A11" s="5" t="s">
        <v>22</v>
      </c>
      <c r="B11" s="6" t="s">
        <v>23</v>
      </c>
      <c r="C11" s="7" t="s">
        <v>24</v>
      </c>
      <c r="D11" s="3" t="str">
        <f>IF((SUM('REV Det'!G12:G27,'REV Det'!L12:L27))=0, "Si cumple la regla","No cumple la regla")</f>
        <v>Si cumple la regla</v>
      </c>
    </row>
    <row r="12" spans="1:4" ht="30" x14ac:dyDescent="0.2">
      <c r="A12" s="5" t="s">
        <v>25</v>
      </c>
      <c r="B12" s="6" t="s">
        <v>26</v>
      </c>
      <c r="C12" s="7" t="s">
        <v>27</v>
      </c>
      <c r="D12" s="3" t="str">
        <f>IF(('REV Det'!G28+'REV Det'!L28)=0,"Si cumple la regla","No cumple la regla")</f>
        <v>Si cumple la regla</v>
      </c>
    </row>
    <row r="13" spans="1:4" ht="30" x14ac:dyDescent="0.2">
      <c r="A13" s="5" t="s">
        <v>28</v>
      </c>
      <c r="B13" s="6" t="s">
        <v>29</v>
      </c>
      <c r="C13" s="7" t="s">
        <v>27</v>
      </c>
      <c r="D13" s="3" t="str">
        <f>IF(('REV Det'!G29+'REV Det'!L29)=0,"Si cumple la regla","No cumple la regla")</f>
        <v>Si cumple la regla</v>
      </c>
    </row>
    <row r="14" spans="1:4" ht="30" x14ac:dyDescent="0.2">
      <c r="A14" s="5" t="s">
        <v>30</v>
      </c>
      <c r="B14" s="6" t="s">
        <v>31</v>
      </c>
      <c r="C14" s="7" t="s">
        <v>32</v>
      </c>
      <c r="D14" s="3" t="str">
        <f>IF(('REV Det'!G30+'REV Det'!L30)=0,"Si cumple la regla","No cumple la regla")</f>
        <v>Si cumple la regla</v>
      </c>
    </row>
    <row r="15" spans="1:4" ht="40" x14ac:dyDescent="0.2">
      <c r="A15" s="5" t="s">
        <v>33</v>
      </c>
      <c r="B15" s="6" t="s">
        <v>34</v>
      </c>
      <c r="C15" s="7" t="s">
        <v>35</v>
      </c>
      <c r="D15" s="3" t="str">
        <f>IF(('REV Det'!G31+'REV Det'!L31)=0,"Si cumple la regla","No cumple la regla")</f>
        <v>Si cumple la regla</v>
      </c>
    </row>
    <row r="16" spans="1:4" ht="40" x14ac:dyDescent="0.2">
      <c r="A16" s="5" t="s">
        <v>36</v>
      </c>
      <c r="B16" s="6" t="s">
        <v>37</v>
      </c>
      <c r="C16" s="7" t="s">
        <v>38</v>
      </c>
      <c r="D16" s="3" t="str">
        <f>IF((SUM('REV Det'!G32:G33,'REV Det'!L32:L33))=0, "Si cumple la regla","No cumple la regla")</f>
        <v>Si cumple la regla</v>
      </c>
    </row>
    <row r="17" spans="1:4" ht="30" x14ac:dyDescent="0.2">
      <c r="A17" s="5" t="s">
        <v>39</v>
      </c>
      <c r="B17" s="6" t="s">
        <v>40</v>
      </c>
      <c r="C17" s="7" t="s">
        <v>38</v>
      </c>
      <c r="D17" s="3" t="str">
        <f>IF(('REV Det'!G34+'REV Det'!L34)=0,"Si cumple la regla","No cumple la regla")</f>
        <v>Si cumple la regla</v>
      </c>
    </row>
    <row r="18" spans="1:4" ht="50" x14ac:dyDescent="0.2">
      <c r="A18" s="5" t="s">
        <v>41</v>
      </c>
      <c r="B18" s="6" t="s">
        <v>42</v>
      </c>
      <c r="C18" s="7" t="s">
        <v>38</v>
      </c>
      <c r="D18" s="3" t="str">
        <f>IF((SUM('REV Det'!G35:G36,'REV Det'!L35:L36))=0, "Si cumple la regla","No cumple la regla")</f>
        <v>Si cumple la regla</v>
      </c>
    </row>
    <row r="19" spans="1:4" ht="40" x14ac:dyDescent="0.2">
      <c r="A19" s="5" t="s">
        <v>43</v>
      </c>
      <c r="B19" s="6" t="s">
        <v>44</v>
      </c>
      <c r="C19" s="7" t="s">
        <v>38</v>
      </c>
      <c r="D19" s="3" t="str">
        <f>IF(('REV Det'!G37+'REV Det'!L37)=0,"Si cumple la regla","No cumple la regla")</f>
        <v>Si cumple la regla</v>
      </c>
    </row>
    <row r="20" spans="1:4" ht="40" x14ac:dyDescent="0.2">
      <c r="A20" s="5" t="s">
        <v>45</v>
      </c>
      <c r="B20" s="6" t="s">
        <v>46</v>
      </c>
      <c r="C20" s="7" t="s">
        <v>47</v>
      </c>
      <c r="D20" s="3" t="str">
        <f>IF((SUM('REV Det'!G38:G39,'REV Det'!L38:L39))=0, "Si cumple la regla","No cumple la regla")</f>
        <v>Si cumple la regla</v>
      </c>
    </row>
    <row r="21" spans="1:4" ht="30" x14ac:dyDescent="0.2">
      <c r="A21" s="5" t="s">
        <v>48</v>
      </c>
      <c r="B21" s="6" t="s">
        <v>49</v>
      </c>
      <c r="C21" s="7" t="s">
        <v>47</v>
      </c>
      <c r="D21" s="3" t="str">
        <f>IF(('REV Det'!G40+'REV Det'!L40)=0,"Si cumple la regla","No cumple la regla")</f>
        <v>Si cumple la regla</v>
      </c>
    </row>
    <row r="22" spans="1:4" ht="50" x14ac:dyDescent="0.2">
      <c r="A22" s="5" t="s">
        <v>50</v>
      </c>
      <c r="B22" s="6" t="s">
        <v>51</v>
      </c>
      <c r="C22" s="7" t="s">
        <v>47</v>
      </c>
      <c r="D22" s="3" t="str">
        <f>IF((SUM('REV Det'!G41:G42,'REV Det'!L41:L42))=0, "Si cumple la regla","No cumple la regla")</f>
        <v>Si cumple la regla</v>
      </c>
    </row>
    <row r="23" spans="1:4" ht="40" x14ac:dyDescent="0.2">
      <c r="A23" s="5" t="s">
        <v>52</v>
      </c>
      <c r="B23" s="6" t="s">
        <v>53</v>
      </c>
      <c r="C23" s="7" t="s">
        <v>47</v>
      </c>
      <c r="D23" s="3" t="str">
        <f>IF(('REV Det'!G43+'REV Det'!L43)=0,"Si cumple la regla","No cumple la regla")</f>
        <v>Si cumple la regla</v>
      </c>
    </row>
    <row r="24" spans="1:4" ht="50" x14ac:dyDescent="0.2">
      <c r="A24" s="5" t="s">
        <v>54</v>
      </c>
      <c r="B24" s="6" t="s">
        <v>55</v>
      </c>
      <c r="C24" s="7" t="s">
        <v>56</v>
      </c>
      <c r="D24" s="3" t="str">
        <f>IF((SUM('REV Det'!G44:G46,'REV Det'!L44:L46))=0, "Si cumple la regla","No cumple la regla")</f>
        <v>Si cumple la regla</v>
      </c>
    </row>
    <row r="25" spans="1:4" ht="50" x14ac:dyDescent="0.2">
      <c r="A25" s="5" t="s">
        <v>57</v>
      </c>
      <c r="B25" s="6" t="s">
        <v>58</v>
      </c>
      <c r="C25" s="7" t="s">
        <v>56</v>
      </c>
      <c r="D25" s="3" t="str">
        <f>IF((SUM('REV Det'!G47:G49,'REV Det'!L47:L49))=0, "Si cumple la regla","No cumple la regla")</f>
        <v>Si cumple la regla</v>
      </c>
    </row>
    <row r="26" spans="1:4" ht="50" x14ac:dyDescent="0.2">
      <c r="A26" s="5" t="s">
        <v>59</v>
      </c>
      <c r="B26" s="6" t="s">
        <v>60</v>
      </c>
      <c r="C26" s="7" t="s">
        <v>56</v>
      </c>
      <c r="D26" s="3" t="str">
        <f>IF(('REV Det'!G50+'REV Det'!L50)=0,"Si cumple la regla","No cumple la regla")</f>
        <v>Si cumple la regla</v>
      </c>
    </row>
    <row r="27" spans="1:4" ht="50" x14ac:dyDescent="0.2">
      <c r="A27" s="5" t="s">
        <v>61</v>
      </c>
      <c r="B27" s="6" t="s">
        <v>62</v>
      </c>
      <c r="C27" s="7" t="s">
        <v>56</v>
      </c>
      <c r="D27" s="3" t="str">
        <f>IF((SUM('REV Det'!G51:G52,'REV Det'!L51:L52))=0, "Si cumple la regla","No cumple la regla")</f>
        <v>Si cumple la regla</v>
      </c>
    </row>
    <row r="28" spans="1:4" ht="50" x14ac:dyDescent="0.2">
      <c r="A28" s="5" t="s">
        <v>63</v>
      </c>
      <c r="B28" s="6" t="s">
        <v>64</v>
      </c>
      <c r="C28" s="7" t="s">
        <v>65</v>
      </c>
      <c r="D28" s="3" t="str">
        <f>IF((SUM('REV Det'!G54:G55,'REV Det'!L54:L55))=0, "Si cumple la regla","No cumple la regla")</f>
        <v>Si cumple la regla</v>
      </c>
    </row>
    <row r="29" spans="1:4" ht="50" x14ac:dyDescent="0.2">
      <c r="A29" s="5" t="s">
        <v>66</v>
      </c>
      <c r="B29" s="6" t="s">
        <v>67</v>
      </c>
      <c r="C29" s="7" t="s">
        <v>65</v>
      </c>
      <c r="D29" s="3" t="str">
        <f>IF((SUM('REV Det'!G56:G57,'REV Det'!L56:L57))=0, "Si cumple la regla","No cumple la regla")</f>
        <v>Si cumple la regla</v>
      </c>
    </row>
    <row r="30" spans="1:4" ht="50" x14ac:dyDescent="0.2">
      <c r="A30" s="5" t="s">
        <v>68</v>
      </c>
      <c r="B30" s="6" t="s">
        <v>69</v>
      </c>
      <c r="C30" s="7" t="s">
        <v>65</v>
      </c>
      <c r="D30" s="3" t="str">
        <f>IF((SUM('REV Det'!G58:G59,'REV Det'!L58:L59))=0, "Si cumple la regla","No cumple la regla")</f>
        <v>Si cumple la regla</v>
      </c>
    </row>
    <row r="31" spans="1:4" ht="70" x14ac:dyDescent="0.2">
      <c r="A31" s="5" t="s">
        <v>70</v>
      </c>
      <c r="B31" s="6" t="s">
        <v>71</v>
      </c>
      <c r="C31" s="7" t="s">
        <v>56</v>
      </c>
      <c r="D31" s="3" t="str">
        <f>IF(('REV Det'!G53+'REV Det'!L53)=0,"Si cumple la regla","No cumple la regla")</f>
        <v>Si cumple la regla</v>
      </c>
    </row>
    <row r="32" spans="1:4" ht="30" x14ac:dyDescent="0.2">
      <c r="A32" s="5" t="s">
        <v>72</v>
      </c>
      <c r="B32" s="6" t="s">
        <v>73</v>
      </c>
      <c r="C32" s="7" t="s">
        <v>74</v>
      </c>
      <c r="D32" s="3" t="str">
        <f>IF(('REV Det'!G60+'REV Det'!L60)=0,"Si cumple la regla","No cumple la regla")</f>
        <v>Si cumple la regla</v>
      </c>
    </row>
    <row r="33" spans="1:4" ht="30" x14ac:dyDescent="0.2">
      <c r="A33" s="5" t="s">
        <v>75</v>
      </c>
      <c r="B33" s="6" t="s">
        <v>76</v>
      </c>
      <c r="C33" s="7" t="s">
        <v>77</v>
      </c>
      <c r="D33" s="3" t="str">
        <f>IF((SUM('REV Det'!G61:G76,'REV Det'!L61:L76))=0, "Si cumple la regla","No cumple la regla")</f>
        <v>Si cumple la regla</v>
      </c>
    </row>
    <row r="34" spans="1:4" ht="50" x14ac:dyDescent="0.2">
      <c r="A34" s="5" t="s">
        <v>78</v>
      </c>
      <c r="B34" s="6" t="s">
        <v>79</v>
      </c>
      <c r="C34" s="7" t="s">
        <v>80</v>
      </c>
      <c r="D34" s="3" t="str">
        <f>IF((SUM('REV Det'!G77:G79,'REV Det'!L77:L79))=0, "Si cumple la regla","No cumple la regla")</f>
        <v>Si cumple la regla</v>
      </c>
    </row>
    <row r="35" spans="1:4" ht="40" x14ac:dyDescent="0.2">
      <c r="A35" s="5" t="s">
        <v>81</v>
      </c>
      <c r="B35" s="6" t="s">
        <v>82</v>
      </c>
      <c r="C35" s="7" t="s">
        <v>80</v>
      </c>
      <c r="D35" s="3" t="str">
        <f>IF(('REV Det'!G80+'REV Det'!L80)=0,"Si cumple la regla","No cumple la regla")</f>
        <v>Si cumple la regla</v>
      </c>
    </row>
    <row r="36" spans="1:4" ht="40" x14ac:dyDescent="0.2">
      <c r="A36" s="5" t="s">
        <v>83</v>
      </c>
      <c r="B36" s="6" t="s">
        <v>84</v>
      </c>
      <c r="C36" s="7" t="s">
        <v>85</v>
      </c>
      <c r="D36" s="3" t="str">
        <f>IF(('REV Det'!G81+'REV Det'!L81)=0,"Si cumple la regla","No cumple la regla")</f>
        <v>Si cumple la regla</v>
      </c>
    </row>
    <row r="37" spans="1:4" ht="30" x14ac:dyDescent="0.2">
      <c r="A37" s="5" t="s">
        <v>86</v>
      </c>
      <c r="B37" s="6" t="s">
        <v>87</v>
      </c>
      <c r="C37" s="7" t="s">
        <v>88</v>
      </c>
      <c r="D37" s="3" t="str">
        <f>IF(('REV Det'!G82+'REV Det'!L82)=0,"Si cumple la regla","No cumple la regla")</f>
        <v>Si cumple la regla</v>
      </c>
    </row>
    <row r="38" spans="1:4" ht="30" x14ac:dyDescent="0.2">
      <c r="A38" s="5" t="s">
        <v>89</v>
      </c>
      <c r="B38" s="6" t="s">
        <v>90</v>
      </c>
      <c r="C38" s="7" t="s">
        <v>88</v>
      </c>
      <c r="D38" s="3" t="str">
        <f>IF(('REV Det'!G83+'REV Det'!L83)=0,"Si cumple la regla","No cumple la regla")</f>
        <v>Si cumple la regla</v>
      </c>
    </row>
    <row r="39" spans="1:4" ht="30" x14ac:dyDescent="0.2">
      <c r="A39" s="5" t="s">
        <v>91</v>
      </c>
      <c r="B39" s="6" t="s">
        <v>92</v>
      </c>
      <c r="C39" s="7" t="s">
        <v>93</v>
      </c>
      <c r="D39" s="3" t="str">
        <f>IF((SUM('REV Det'!G84:G99,'REV Det'!L84:L99))=0, "Si cumple la regla","No cumple la regla")</f>
        <v>Si cumple la regla</v>
      </c>
    </row>
    <row r="40" spans="1:4" ht="30" x14ac:dyDescent="0.2">
      <c r="A40" s="5" t="s">
        <v>94</v>
      </c>
      <c r="B40" s="6" t="s">
        <v>95</v>
      </c>
      <c r="C40" s="7" t="s">
        <v>96</v>
      </c>
      <c r="D40" s="3" t="str">
        <f>IF((SUM('REV Det'!G100:G115,'REV Det'!L100:L115))=0, "Si cumple la regla","No cumple la regla")</f>
        <v>Si cumple la regla</v>
      </c>
    </row>
    <row r="41" spans="1:4" ht="40" x14ac:dyDescent="0.2">
      <c r="A41" s="5" t="s">
        <v>97</v>
      </c>
      <c r="B41" s="6" t="s">
        <v>98</v>
      </c>
      <c r="C41" s="7" t="s">
        <v>99</v>
      </c>
      <c r="D41" s="3" t="str">
        <f>IF(('REV Det'!G116+'REV Det'!L116)=0,"Si cumple la regla","No cumple la regla")</f>
        <v>Si cumple la regla</v>
      </c>
    </row>
    <row r="42" spans="1:4" ht="20" x14ac:dyDescent="0.2">
      <c r="A42" s="5" t="s">
        <v>290</v>
      </c>
      <c r="B42" s="6" t="s">
        <v>291</v>
      </c>
      <c r="C42" s="7" t="s">
        <v>292</v>
      </c>
      <c r="D42" s="3" t="str">
        <f>+IF('Rev Det P'!I7=0,"Si cumple la regla", "No cumple la regla")</f>
        <v>Si cumple la regla</v>
      </c>
    </row>
    <row r="43" spans="1:4" ht="30" x14ac:dyDescent="0.2">
      <c r="A43" s="5" t="s">
        <v>293</v>
      </c>
      <c r="B43" s="6" t="s">
        <v>294</v>
      </c>
      <c r="C43" s="7" t="s">
        <v>292</v>
      </c>
      <c r="D43" s="3" t="str">
        <f>+IF('Rev Det P'!I8=0,"Si cumple la regla", "No cumple la regla")</f>
        <v>Si cumple la regla</v>
      </c>
    </row>
    <row r="44" spans="1:4" ht="30" x14ac:dyDescent="0.2">
      <c r="A44" s="5" t="s">
        <v>295</v>
      </c>
      <c r="B44" s="6" t="s">
        <v>296</v>
      </c>
      <c r="C44" s="7" t="s">
        <v>292</v>
      </c>
      <c r="D44" s="3" t="str">
        <f>+IF('Rev Det P'!I9=0,"Si cumple la regla", "No cumple la regla")</f>
        <v>Si cumple la regla</v>
      </c>
    </row>
    <row r="45" spans="1:4" ht="20" x14ac:dyDescent="0.2">
      <c r="A45" s="5" t="s">
        <v>297</v>
      </c>
      <c r="B45" s="6" t="s">
        <v>298</v>
      </c>
      <c r="C45" s="7" t="s">
        <v>292</v>
      </c>
      <c r="D45" s="3" t="str">
        <f>+IF('Rev Det P'!I10=0,"Si cumple la regla", "No cumple la regla")</f>
        <v>Si cumple la regla</v>
      </c>
    </row>
    <row r="46" spans="1:4" ht="20" x14ac:dyDescent="0.2">
      <c r="A46" s="5" t="s">
        <v>299</v>
      </c>
      <c r="B46" s="6" t="s">
        <v>300</v>
      </c>
      <c r="C46" s="7" t="s">
        <v>301</v>
      </c>
      <c r="D46" s="3" t="str">
        <f>IF(AND('Rev Det P'!I12=0, 'Rev Det P'!I17=0, 'Rev Det P'!I22=0, 'Rev Det P'!I27=0), "Si cumple la regla", "No cumple la regla")</f>
        <v>Si cumple la regla</v>
      </c>
    </row>
    <row r="47" spans="1:4" ht="30" x14ac:dyDescent="0.2">
      <c r="A47" s="5" t="s">
        <v>302</v>
      </c>
      <c r="B47" s="6" t="s">
        <v>303</v>
      </c>
      <c r="C47" s="7" t="s">
        <v>301</v>
      </c>
      <c r="D47" s="3" t="str">
        <f>IF(AND('Rev Det P'!I13=0, 'Rev Det P'!I18=0, 'Rev Det P'!I23=0, 'Rev Det P'!I28=0), "Si cumple la regla", "No cumple la regla")</f>
        <v>Si cumple la regla</v>
      </c>
    </row>
    <row r="48" spans="1:4" ht="30" x14ac:dyDescent="0.2">
      <c r="A48" s="5" t="s">
        <v>304</v>
      </c>
      <c r="B48" s="6" t="s">
        <v>305</v>
      </c>
      <c r="C48" s="7" t="s">
        <v>301</v>
      </c>
      <c r="D48" s="3" t="str">
        <f>IF(AND('Rev Det P'!I14=0, 'Rev Det P'!I19=0, 'Rev Det P'!I24=0, 'Rev Det P'!I29=0), "Si cumple la regla", "No cumple la regla")</f>
        <v>Si cumple la regla</v>
      </c>
    </row>
    <row r="49" spans="1:4" ht="20" x14ac:dyDescent="0.2">
      <c r="A49" s="5" t="s">
        <v>306</v>
      </c>
      <c r="B49" s="6" t="s">
        <v>307</v>
      </c>
      <c r="C49" s="7" t="s">
        <v>301</v>
      </c>
      <c r="D49" s="3" t="str">
        <f>IF(AND('Rev Det P'!I15=0, 'Rev Det P'!I20=0, 'Rev Det P'!I25=0, 'Rev Det P'!I30=0), "Si cumple la regla", "No cumple la regla")</f>
        <v>Si cumple la regla</v>
      </c>
    </row>
    <row r="50" spans="1:4" ht="30" x14ac:dyDescent="0.2">
      <c r="A50" s="5" t="s">
        <v>308</v>
      </c>
      <c r="B50" s="6" t="s">
        <v>309</v>
      </c>
      <c r="C50" s="7" t="s">
        <v>310</v>
      </c>
      <c r="D50" s="3" t="str">
        <f>IF(AND('Rev Det P'!I32=0, 'Rev Det P'!I33=0, 'Rev Det P'!I34=0), "Si cumple la regla", "No cumple la regla")</f>
        <v>Si cumple la regla</v>
      </c>
    </row>
    <row r="51" spans="1:4" ht="30" x14ac:dyDescent="0.2">
      <c r="A51" s="5" t="s">
        <v>311</v>
      </c>
      <c r="B51" s="6" t="s">
        <v>312</v>
      </c>
      <c r="C51" s="7" t="s">
        <v>313</v>
      </c>
      <c r="D51" s="3" t="str">
        <f>IF(AND('Rev Det P'!I36=0, 'Rev Det P'!I37=0), "Si cumple la regla", "No cumple la regla")</f>
        <v>Si cumple la regla</v>
      </c>
    </row>
    <row r="52" spans="1:4" ht="40" x14ac:dyDescent="0.2">
      <c r="A52" s="5" t="s">
        <v>314</v>
      </c>
      <c r="B52" s="6" t="s">
        <v>319</v>
      </c>
      <c r="C52" s="7" t="s">
        <v>322</v>
      </c>
      <c r="D52" s="3" t="str">
        <f>+IF(AND('Rev Det P'!I39=0,'Rev Det P'!I44=0,'Rev Det P'!I49=0,'Rev Det P'!I54=0,'Rev Det P'!I59=0),"Si cumple la regla", "No cumple la regla")</f>
        <v>Si cumple la regla</v>
      </c>
    </row>
    <row r="53" spans="1:4" ht="60" x14ac:dyDescent="0.2">
      <c r="A53" s="5" t="s">
        <v>315</v>
      </c>
      <c r="B53" s="6" t="s">
        <v>318</v>
      </c>
      <c r="C53" s="7" t="s">
        <v>322</v>
      </c>
      <c r="D53" s="3" t="str">
        <f>+IF(AND('Rev Det P'!I40=0,'Rev Det P'!I45=0,'Rev Det P'!I50=0,'Rev Det P'!I55=0,'Rev Det P'!I60=0),"Si cumple la regla", "No cumple la regla")</f>
        <v>Si cumple la regla</v>
      </c>
    </row>
    <row r="54" spans="1:4" ht="40" x14ac:dyDescent="0.2">
      <c r="A54" s="5" t="s">
        <v>316</v>
      </c>
      <c r="B54" s="6" t="s">
        <v>320</v>
      </c>
      <c r="C54" s="7" t="s">
        <v>322</v>
      </c>
      <c r="D54" s="3" t="str">
        <f>+IF(AND('Rev Det P'!I41=0,'Rev Det P'!I46=0,'Rev Det P'!I51=0,'Rev Det P'!I56=0,'Rev Det P'!I61=0),"Si cumple la regla", "No cumple la regla")</f>
        <v>Si cumple la regla</v>
      </c>
    </row>
    <row r="55" spans="1:4" ht="30"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36328125" defaultRowHeight="10" x14ac:dyDescent="0.2"/>
  <cols>
    <col min="1" max="1" width="39.54296875" style="28" customWidth="1"/>
    <col min="2" max="5" width="16.1796875" style="64" customWidth="1"/>
    <col min="6" max="16384" width="9.36328125" style="47"/>
  </cols>
  <sheetData>
    <row r="1" spans="1:5" ht="45" customHeight="1" x14ac:dyDescent="0.2">
      <c r="A1" s="474" t="s">
        <v>679</v>
      </c>
      <c r="B1" s="475"/>
      <c r="C1" s="475"/>
      <c r="D1" s="475"/>
      <c r="E1" s="476"/>
    </row>
    <row r="2" spans="1:5" ht="35.15" customHeight="1" x14ac:dyDescent="0.2">
      <c r="A2" s="30" t="s">
        <v>251</v>
      </c>
      <c r="B2" s="54" t="s">
        <v>252</v>
      </c>
      <c r="C2" s="54" t="s">
        <v>253</v>
      </c>
      <c r="D2" s="54" t="s">
        <v>254</v>
      </c>
      <c r="E2" s="54" t="s">
        <v>255</v>
      </c>
    </row>
    <row r="3" spans="1:5" s="58" customFormat="1" ht="11.25" customHeight="1" x14ac:dyDescent="0.25">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256997.5</v>
      </c>
      <c r="E32" s="401">
        <v>272767.05</v>
      </c>
    </row>
    <row r="33" spans="1:5" ht="11.25" customHeight="1" x14ac:dyDescent="0.2">
      <c r="A33" s="62"/>
      <c r="B33" s="26"/>
      <c r="C33" s="26"/>
      <c r="D33" s="403"/>
      <c r="E33" s="403"/>
    </row>
    <row r="34" spans="1:5" ht="11.25" customHeight="1" x14ac:dyDescent="0.2">
      <c r="A34" s="43" t="s">
        <v>269</v>
      </c>
      <c r="B34" s="26"/>
      <c r="C34" s="26"/>
      <c r="D34" s="401">
        <f>D32+D3</f>
        <v>256997.5</v>
      </c>
      <c r="E34" s="401">
        <f>E32+E3</f>
        <v>272767.05</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A30" sqref="A30"/>
    </sheetView>
  </sheetViews>
  <sheetFormatPr baseColWidth="10" defaultColWidth="9.36328125" defaultRowHeight="10" x14ac:dyDescent="0.35"/>
  <cols>
    <col min="1" max="1" width="50.1796875" style="229" customWidth="1"/>
    <col min="2" max="2" width="13.90625" style="229" customWidth="1"/>
    <col min="3" max="3" width="15.453125" style="229" customWidth="1"/>
    <col min="4" max="5" width="13.90625" style="229" customWidth="1"/>
    <col min="6" max="6" width="14.6328125" style="229" customWidth="1"/>
    <col min="7" max="7" width="13.90625" style="229" customWidth="1"/>
    <col min="8" max="16384" width="9.36328125" style="229"/>
  </cols>
  <sheetData>
    <row r="1" spans="1:8" s="219" customFormat="1" ht="39.9" customHeight="1" x14ac:dyDescent="0.35">
      <c r="A1" s="484" t="s">
        <v>689</v>
      </c>
      <c r="B1" s="485"/>
      <c r="C1" s="485"/>
      <c r="D1" s="485"/>
      <c r="E1" s="485"/>
      <c r="F1" s="485"/>
      <c r="G1" s="486"/>
    </row>
    <row r="2" spans="1:8" s="219" customFormat="1" ht="10.5" x14ac:dyDescent="0.35">
      <c r="A2" s="220"/>
      <c r="B2" s="485" t="s">
        <v>399</v>
      </c>
      <c r="C2" s="485"/>
      <c r="D2" s="485"/>
      <c r="E2" s="485"/>
      <c r="F2" s="485"/>
      <c r="G2" s="487" t="s">
        <v>400</v>
      </c>
    </row>
    <row r="3" spans="1:8" s="225" customFormat="1" ht="24.9" customHeight="1" x14ac:dyDescent="0.35">
      <c r="A3" s="221" t="s">
        <v>401</v>
      </c>
      <c r="B3" s="222" t="s">
        <v>327</v>
      </c>
      <c r="C3" s="223" t="s">
        <v>427</v>
      </c>
      <c r="D3" s="223" t="s">
        <v>402</v>
      </c>
      <c r="E3" s="223" t="s">
        <v>334</v>
      </c>
      <c r="F3" s="224" t="s">
        <v>337</v>
      </c>
      <c r="G3" s="488"/>
    </row>
    <row r="4" spans="1:8" x14ac:dyDescent="0.35">
      <c r="A4" s="226" t="s">
        <v>104</v>
      </c>
      <c r="B4" s="227">
        <v>0</v>
      </c>
      <c r="C4" s="227">
        <v>0</v>
      </c>
      <c r="D4" s="227">
        <f>B4+C4</f>
        <v>0</v>
      </c>
      <c r="E4" s="227">
        <v>0</v>
      </c>
      <c r="F4" s="227">
        <v>0</v>
      </c>
      <c r="G4" s="227">
        <f>F4-B4</f>
        <v>0</v>
      </c>
      <c r="H4" s="228" t="s">
        <v>403</v>
      </c>
    </row>
    <row r="5" spans="1:8" x14ac:dyDescent="0.35">
      <c r="A5" s="230" t="s">
        <v>105</v>
      </c>
      <c r="B5" s="231">
        <v>0</v>
      </c>
      <c r="C5" s="231">
        <v>0</v>
      </c>
      <c r="D5" s="231">
        <f t="shared" ref="D5:D13" si="0">B5+C5</f>
        <v>0</v>
      </c>
      <c r="E5" s="231">
        <v>0</v>
      </c>
      <c r="F5" s="231">
        <v>0</v>
      </c>
      <c r="G5" s="231">
        <f t="shared" ref="G5:G13" si="1">F5-B5</f>
        <v>0</v>
      </c>
      <c r="H5" s="228" t="s">
        <v>404</v>
      </c>
    </row>
    <row r="6" spans="1:8" ht="10" customHeight="1" x14ac:dyDescent="0.35">
      <c r="A6" s="226" t="s">
        <v>106</v>
      </c>
      <c r="B6" s="231">
        <v>0</v>
      </c>
      <c r="C6" s="231">
        <v>0</v>
      </c>
      <c r="D6" s="231">
        <f t="shared" si="0"/>
        <v>0</v>
      </c>
      <c r="E6" s="231">
        <v>0</v>
      </c>
      <c r="F6" s="231">
        <v>0</v>
      </c>
      <c r="G6" s="231">
        <f t="shared" si="1"/>
        <v>0</v>
      </c>
      <c r="H6" s="228" t="s">
        <v>405</v>
      </c>
    </row>
    <row r="7" spans="1:8" ht="10" customHeight="1" x14ac:dyDescent="0.35">
      <c r="A7" s="226" t="s">
        <v>107</v>
      </c>
      <c r="B7" s="231">
        <v>0</v>
      </c>
      <c r="C7" s="231">
        <v>0</v>
      </c>
      <c r="D7" s="231">
        <f t="shared" si="0"/>
        <v>0</v>
      </c>
      <c r="E7" s="231">
        <v>0</v>
      </c>
      <c r="F7" s="231">
        <v>0</v>
      </c>
      <c r="G7" s="231">
        <f t="shared" si="1"/>
        <v>0</v>
      </c>
      <c r="H7" s="228" t="s">
        <v>406</v>
      </c>
    </row>
    <row r="8" spans="1:8" ht="10" customHeight="1" x14ac:dyDescent="0.35">
      <c r="A8" s="226" t="s">
        <v>108</v>
      </c>
      <c r="B8" s="231">
        <v>0</v>
      </c>
      <c r="C8" s="231">
        <v>0</v>
      </c>
      <c r="D8" s="231">
        <f t="shared" si="0"/>
        <v>0</v>
      </c>
      <c r="E8" s="231">
        <v>0</v>
      </c>
      <c r="F8" s="231">
        <v>0</v>
      </c>
      <c r="G8" s="231">
        <f t="shared" si="1"/>
        <v>0</v>
      </c>
      <c r="H8" s="228" t="s">
        <v>407</v>
      </c>
    </row>
    <row r="9" spans="1:8" ht="10" customHeight="1" x14ac:dyDescent="0.35">
      <c r="A9" s="230" t="s">
        <v>109</v>
      </c>
      <c r="B9" s="231">
        <v>0</v>
      </c>
      <c r="C9" s="231">
        <v>0</v>
      </c>
      <c r="D9" s="231">
        <f t="shared" si="0"/>
        <v>0</v>
      </c>
      <c r="E9" s="231">
        <v>0</v>
      </c>
      <c r="F9" s="231">
        <v>0</v>
      </c>
      <c r="G9" s="231">
        <f t="shared" si="1"/>
        <v>0</v>
      </c>
      <c r="H9" s="228" t="s">
        <v>408</v>
      </c>
    </row>
    <row r="10" spans="1:8" ht="10.5" customHeight="1" x14ac:dyDescent="0.35">
      <c r="A10" s="226" t="s">
        <v>409</v>
      </c>
      <c r="B10" s="231">
        <v>936104</v>
      </c>
      <c r="C10" s="231">
        <v>0</v>
      </c>
      <c r="D10" s="231">
        <f t="shared" si="0"/>
        <v>936104</v>
      </c>
      <c r="E10" s="231">
        <v>268149.26</v>
      </c>
      <c r="F10" s="231">
        <v>268149.26</v>
      </c>
      <c r="G10" s="231">
        <f t="shared" si="1"/>
        <v>-667954.74</v>
      </c>
      <c r="H10" s="228" t="s">
        <v>410</v>
      </c>
    </row>
    <row r="11" spans="1:8" ht="21" customHeight="1" x14ac:dyDescent="0.35">
      <c r="A11" s="226" t="s">
        <v>112</v>
      </c>
      <c r="B11" s="231">
        <v>0</v>
      </c>
      <c r="C11" s="231">
        <v>0</v>
      </c>
      <c r="D11" s="231">
        <f t="shared" si="0"/>
        <v>0</v>
      </c>
      <c r="E11" s="231">
        <v>0</v>
      </c>
      <c r="F11" s="231">
        <v>0</v>
      </c>
      <c r="G11" s="231">
        <f t="shared" si="1"/>
        <v>0</v>
      </c>
      <c r="H11" s="228" t="s">
        <v>411</v>
      </c>
    </row>
    <row r="12" spans="1:8" ht="23" customHeight="1" x14ac:dyDescent="0.35">
      <c r="A12" s="226" t="s">
        <v>113</v>
      </c>
      <c r="B12" s="231">
        <v>6227737.96</v>
      </c>
      <c r="C12" s="231">
        <v>0</v>
      </c>
      <c r="D12" s="231">
        <f t="shared" si="0"/>
        <v>6227737.96</v>
      </c>
      <c r="E12" s="231">
        <v>1556934.5</v>
      </c>
      <c r="F12" s="231">
        <v>1556934.5</v>
      </c>
      <c r="G12" s="231">
        <f t="shared" si="1"/>
        <v>-4670803.46</v>
      </c>
      <c r="H12" s="228" t="s">
        <v>412</v>
      </c>
    </row>
    <row r="13" spans="1:8" ht="13.5" customHeight="1" x14ac:dyDescent="0.35">
      <c r="A13" s="226" t="s">
        <v>413</v>
      </c>
      <c r="B13" s="231">
        <v>0</v>
      </c>
      <c r="C13" s="231">
        <v>0</v>
      </c>
      <c r="D13" s="231">
        <f t="shared" si="0"/>
        <v>0</v>
      </c>
      <c r="E13" s="231">
        <v>0</v>
      </c>
      <c r="F13" s="231">
        <v>0</v>
      </c>
      <c r="G13" s="231">
        <f t="shared" si="1"/>
        <v>0</v>
      </c>
      <c r="H13" s="228" t="s">
        <v>414</v>
      </c>
    </row>
    <row r="14" spans="1:8" ht="8" customHeight="1" x14ac:dyDescent="0.35">
      <c r="B14" s="232"/>
      <c r="C14" s="232"/>
      <c r="D14" s="232"/>
      <c r="E14" s="232"/>
      <c r="F14" s="232"/>
      <c r="G14" s="232"/>
      <c r="H14" s="228" t="s">
        <v>415</v>
      </c>
    </row>
    <row r="15" spans="1:8" ht="14" customHeight="1" x14ac:dyDescent="0.35">
      <c r="A15" s="233" t="s">
        <v>217</v>
      </c>
      <c r="B15" s="234">
        <f>SUM(B4:B13)</f>
        <v>7163841.96</v>
      </c>
      <c r="C15" s="234">
        <f>SUM(C4:C13)</f>
        <v>0</v>
      </c>
      <c r="D15" s="234">
        <f t="shared" ref="D15:G15" si="2">SUM(D4:D13)</f>
        <v>7163841.96</v>
      </c>
      <c r="E15" s="234">
        <f t="shared" si="2"/>
        <v>1825083.76</v>
      </c>
      <c r="F15" s="235">
        <f t="shared" si="2"/>
        <v>1825083.76</v>
      </c>
      <c r="G15" s="236">
        <f t="shared" si="2"/>
        <v>-5338758.2</v>
      </c>
      <c r="H15" s="228" t="s">
        <v>415</v>
      </c>
    </row>
    <row r="16" spans="1:8" ht="10.5" customHeight="1" x14ac:dyDescent="0.35">
      <c r="A16" s="237"/>
      <c r="B16" s="238"/>
      <c r="C16" s="238"/>
      <c r="D16" s="239"/>
      <c r="E16" s="240" t="s">
        <v>420</v>
      </c>
      <c r="F16" s="241"/>
      <c r="G16" s="242"/>
      <c r="H16" s="228" t="s">
        <v>415</v>
      </c>
    </row>
    <row r="17" spans="1:8" ht="10.5" x14ac:dyDescent="0.35">
      <c r="A17" s="243"/>
      <c r="B17" s="485" t="s">
        <v>399</v>
      </c>
      <c r="C17" s="485"/>
      <c r="D17" s="485"/>
      <c r="E17" s="485"/>
      <c r="F17" s="485"/>
      <c r="G17" s="487" t="s">
        <v>400</v>
      </c>
      <c r="H17" s="228" t="s">
        <v>415</v>
      </c>
    </row>
    <row r="18" spans="1:8" ht="24" customHeight="1" x14ac:dyDescent="0.35">
      <c r="A18" s="244" t="s">
        <v>401</v>
      </c>
      <c r="B18" s="222" t="s">
        <v>327</v>
      </c>
      <c r="C18" s="223" t="s">
        <v>427</v>
      </c>
      <c r="D18" s="223" t="s">
        <v>402</v>
      </c>
      <c r="E18" s="223" t="s">
        <v>334</v>
      </c>
      <c r="F18" s="224" t="s">
        <v>337</v>
      </c>
      <c r="G18" s="488"/>
      <c r="H18" s="228" t="s">
        <v>415</v>
      </c>
    </row>
    <row r="19" spans="1:8" ht="10.5" x14ac:dyDescent="0.3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5">
      <c r="A20" s="247" t="s">
        <v>104</v>
      </c>
      <c r="B20" s="248">
        <v>0</v>
      </c>
      <c r="C20" s="248">
        <v>0</v>
      </c>
      <c r="D20" s="248">
        <f t="shared" ref="D20:D27" si="4">B20+C20</f>
        <v>0</v>
      </c>
      <c r="E20" s="248">
        <v>0</v>
      </c>
      <c r="F20" s="248">
        <v>0</v>
      </c>
      <c r="G20" s="248">
        <f t="shared" ref="G20:G27" si="5">F20-B20</f>
        <v>0</v>
      </c>
      <c r="H20" s="228" t="s">
        <v>403</v>
      </c>
    </row>
    <row r="21" spans="1:8" x14ac:dyDescent="0.35">
      <c r="A21" s="247" t="s">
        <v>105</v>
      </c>
      <c r="B21" s="248">
        <v>0</v>
      </c>
      <c r="C21" s="248">
        <v>0</v>
      </c>
      <c r="D21" s="248">
        <f t="shared" si="4"/>
        <v>0</v>
      </c>
      <c r="E21" s="248">
        <v>0</v>
      </c>
      <c r="F21" s="248">
        <v>0</v>
      </c>
      <c r="G21" s="248">
        <f t="shared" si="5"/>
        <v>0</v>
      </c>
      <c r="H21" s="228" t="s">
        <v>404</v>
      </c>
    </row>
    <row r="22" spans="1:8" ht="13.5" customHeight="1" x14ac:dyDescent="0.35">
      <c r="A22" s="247" t="s">
        <v>106</v>
      </c>
      <c r="B22" s="248">
        <v>0</v>
      </c>
      <c r="C22" s="248">
        <v>0</v>
      </c>
      <c r="D22" s="248">
        <f t="shared" si="4"/>
        <v>0</v>
      </c>
      <c r="E22" s="248">
        <v>0</v>
      </c>
      <c r="F22" s="248">
        <v>0</v>
      </c>
      <c r="G22" s="248">
        <f t="shared" si="5"/>
        <v>0</v>
      </c>
      <c r="H22" s="228" t="s">
        <v>405</v>
      </c>
    </row>
    <row r="23" spans="1:8" ht="10" customHeight="1" x14ac:dyDescent="0.35">
      <c r="A23" s="247" t="s">
        <v>107</v>
      </c>
      <c r="B23" s="248">
        <v>0</v>
      </c>
      <c r="C23" s="248">
        <v>0</v>
      </c>
      <c r="D23" s="248">
        <f t="shared" si="4"/>
        <v>0</v>
      </c>
      <c r="E23" s="248">
        <v>0</v>
      </c>
      <c r="F23" s="248">
        <v>0</v>
      </c>
      <c r="G23" s="248">
        <f t="shared" si="5"/>
        <v>0</v>
      </c>
      <c r="H23" s="228" t="s">
        <v>406</v>
      </c>
    </row>
    <row r="24" spans="1:8" ht="13" customHeight="1" x14ac:dyDescent="0.35">
      <c r="A24" s="247" t="s">
        <v>417</v>
      </c>
      <c r="B24" s="248">
        <v>0</v>
      </c>
      <c r="C24" s="248">
        <v>0</v>
      </c>
      <c r="D24" s="248">
        <f t="shared" si="4"/>
        <v>0</v>
      </c>
      <c r="E24" s="248">
        <v>0</v>
      </c>
      <c r="F24" s="248">
        <v>0</v>
      </c>
      <c r="G24" s="248">
        <f t="shared" si="5"/>
        <v>0</v>
      </c>
      <c r="H24" s="228" t="s">
        <v>407</v>
      </c>
    </row>
    <row r="25" spans="1:8" ht="12" x14ac:dyDescent="0.35">
      <c r="A25" s="247" t="s">
        <v>418</v>
      </c>
      <c r="B25" s="248">
        <v>0</v>
      </c>
      <c r="C25" s="248">
        <v>0</v>
      </c>
      <c r="D25" s="248">
        <f t="shared" si="4"/>
        <v>0</v>
      </c>
      <c r="E25" s="248">
        <v>0</v>
      </c>
      <c r="F25" s="248">
        <v>0</v>
      </c>
      <c r="G25" s="248">
        <f t="shared" si="5"/>
        <v>0</v>
      </c>
      <c r="H25" s="228" t="s">
        <v>408</v>
      </c>
    </row>
    <row r="26" spans="1:8" ht="20.5" customHeight="1" x14ac:dyDescent="0.35">
      <c r="A26" s="247" t="s">
        <v>112</v>
      </c>
      <c r="B26" s="248">
        <v>0</v>
      </c>
      <c r="C26" s="248">
        <v>0</v>
      </c>
      <c r="D26" s="248">
        <f t="shared" si="4"/>
        <v>0</v>
      </c>
      <c r="E26" s="248">
        <v>0</v>
      </c>
      <c r="F26" s="248">
        <v>0</v>
      </c>
      <c r="G26" s="248">
        <f t="shared" si="5"/>
        <v>0</v>
      </c>
      <c r="H26" s="228" t="s">
        <v>411</v>
      </c>
    </row>
    <row r="27" spans="1:8" ht="20.5" customHeight="1" x14ac:dyDescent="0.35">
      <c r="A27" s="247" t="s">
        <v>113</v>
      </c>
      <c r="B27" s="248">
        <v>0</v>
      </c>
      <c r="C27" s="248">
        <v>0</v>
      </c>
      <c r="D27" s="248">
        <f t="shared" si="4"/>
        <v>0</v>
      </c>
      <c r="E27" s="248">
        <v>0</v>
      </c>
      <c r="F27" s="248">
        <v>0</v>
      </c>
      <c r="G27" s="248">
        <f t="shared" si="5"/>
        <v>0</v>
      </c>
      <c r="H27" s="228" t="s">
        <v>412</v>
      </c>
    </row>
    <row r="28" spans="1:8" ht="8.5" customHeight="1" x14ac:dyDescent="0.35">
      <c r="A28" s="249"/>
      <c r="B28" s="248"/>
      <c r="C28" s="248"/>
      <c r="D28" s="248"/>
      <c r="E28" s="248"/>
      <c r="F28" s="248"/>
      <c r="G28" s="248"/>
      <c r="H28" s="228" t="s">
        <v>415</v>
      </c>
    </row>
    <row r="29" spans="1:8" ht="33" customHeight="1" x14ac:dyDescent="0.35">
      <c r="A29" s="250" t="s">
        <v>662</v>
      </c>
      <c r="B29" s="251">
        <f t="shared" ref="B29:G29" si="6">SUM(B30:B33)</f>
        <v>7163841.96</v>
      </c>
      <c r="C29" s="251">
        <f t="shared" si="6"/>
        <v>0</v>
      </c>
      <c r="D29" s="251">
        <f t="shared" si="6"/>
        <v>7163841.96</v>
      </c>
      <c r="E29" s="251">
        <f t="shared" si="6"/>
        <v>1825083.76</v>
      </c>
      <c r="F29" s="251">
        <f t="shared" si="6"/>
        <v>1825083.76</v>
      </c>
      <c r="G29" s="251">
        <f t="shared" si="6"/>
        <v>-5338758.2</v>
      </c>
      <c r="H29" s="228" t="s">
        <v>415</v>
      </c>
    </row>
    <row r="30" spans="1:8" ht="10" customHeight="1" x14ac:dyDescent="0.35">
      <c r="A30" s="247" t="s">
        <v>105</v>
      </c>
      <c r="B30" s="248">
        <v>0</v>
      </c>
      <c r="C30" s="248">
        <v>0</v>
      </c>
      <c r="D30" s="248">
        <f>B30+C30</f>
        <v>0</v>
      </c>
      <c r="E30" s="248">
        <v>0</v>
      </c>
      <c r="F30" s="248">
        <v>0</v>
      </c>
      <c r="G30" s="248">
        <f>F30-B30</f>
        <v>0</v>
      </c>
      <c r="H30" s="228" t="s">
        <v>404</v>
      </c>
    </row>
    <row r="31" spans="1:8" ht="11.5" customHeight="1" x14ac:dyDescent="0.35">
      <c r="A31" s="247" t="s">
        <v>108</v>
      </c>
      <c r="B31" s="248">
        <v>0</v>
      </c>
      <c r="C31" s="248">
        <v>0</v>
      </c>
      <c r="D31" s="248">
        <f>B31+C31</f>
        <v>0</v>
      </c>
      <c r="E31" s="248">
        <v>0</v>
      </c>
      <c r="F31" s="248">
        <v>0</v>
      </c>
      <c r="G31" s="248">
        <f t="shared" ref="G31:G33" si="7">F31-B31</f>
        <v>0</v>
      </c>
      <c r="H31" s="228" t="s">
        <v>407</v>
      </c>
    </row>
    <row r="32" spans="1:8" ht="12.5" customHeight="1" x14ac:dyDescent="0.35">
      <c r="A32" s="247" t="s">
        <v>419</v>
      </c>
      <c r="B32" s="248">
        <v>936104</v>
      </c>
      <c r="C32" s="248">
        <v>0</v>
      </c>
      <c r="D32" s="248">
        <f>B32+C32</f>
        <v>936104</v>
      </c>
      <c r="E32" s="248">
        <v>268149.26</v>
      </c>
      <c r="F32" s="248">
        <v>268149.26</v>
      </c>
      <c r="G32" s="248">
        <f t="shared" si="7"/>
        <v>-667954.74</v>
      </c>
      <c r="H32" s="228" t="s">
        <v>410</v>
      </c>
    </row>
    <row r="33" spans="1:8" ht="21.5" customHeight="1" x14ac:dyDescent="0.35">
      <c r="A33" s="247" t="s">
        <v>113</v>
      </c>
      <c r="B33" s="248">
        <v>6227737.96</v>
      </c>
      <c r="C33" s="248">
        <v>0</v>
      </c>
      <c r="D33" s="248">
        <f>B33+C33</f>
        <v>6227737.96</v>
      </c>
      <c r="E33" s="248">
        <v>1556934.5</v>
      </c>
      <c r="F33" s="248">
        <v>1556934.5</v>
      </c>
      <c r="G33" s="248">
        <f t="shared" si="7"/>
        <v>-4670803.46</v>
      </c>
      <c r="H33" s="228" t="s">
        <v>412</v>
      </c>
    </row>
    <row r="34" spans="1:8" ht="9" customHeight="1" x14ac:dyDescent="0.35">
      <c r="A34" s="249"/>
      <c r="B34" s="248"/>
      <c r="C34" s="248"/>
      <c r="D34" s="248"/>
      <c r="E34" s="248"/>
      <c r="F34" s="248"/>
      <c r="G34" s="248"/>
      <c r="H34" s="228" t="s">
        <v>415</v>
      </c>
    </row>
    <row r="35" spans="1:8" ht="14" customHeight="1" x14ac:dyDescent="0.3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 customHeight="1" x14ac:dyDescent="0.35">
      <c r="A36" s="247" t="s">
        <v>413</v>
      </c>
      <c r="B36" s="248">
        <v>0</v>
      </c>
      <c r="C36" s="248">
        <v>0</v>
      </c>
      <c r="D36" s="248">
        <f>B36+C36</f>
        <v>0</v>
      </c>
      <c r="E36" s="248">
        <v>0</v>
      </c>
      <c r="F36" s="248">
        <v>0</v>
      </c>
      <c r="G36" s="248">
        <f>F36-B36</f>
        <v>0</v>
      </c>
      <c r="H36" s="228" t="s">
        <v>414</v>
      </c>
    </row>
    <row r="37" spans="1:8" ht="10.5" customHeight="1" x14ac:dyDescent="0.35">
      <c r="A37" s="247"/>
      <c r="B37" s="248"/>
      <c r="C37" s="248"/>
      <c r="D37" s="248"/>
      <c r="E37" s="248"/>
      <c r="F37" s="248"/>
      <c r="G37" s="248"/>
      <c r="H37" s="228"/>
    </row>
    <row r="38" spans="1:8" ht="10" customHeight="1" x14ac:dyDescent="0.35">
      <c r="A38" s="252" t="s">
        <v>217</v>
      </c>
      <c r="B38" s="234">
        <f>SUM(B35+B29+B19)</f>
        <v>7163841.96</v>
      </c>
      <c r="C38" s="234">
        <f t="shared" ref="C38:G38" si="9">SUM(C35+C29+C19)</f>
        <v>0</v>
      </c>
      <c r="D38" s="234">
        <f t="shared" si="9"/>
        <v>7163841.96</v>
      </c>
      <c r="E38" s="234">
        <f t="shared" si="9"/>
        <v>1825083.76</v>
      </c>
      <c r="F38" s="234">
        <f t="shared" si="9"/>
        <v>1825083.76</v>
      </c>
      <c r="G38" s="236">
        <f t="shared" si="9"/>
        <v>-5338758.2</v>
      </c>
      <c r="H38" s="228" t="s">
        <v>415</v>
      </c>
    </row>
    <row r="39" spans="1:8" ht="10.5" x14ac:dyDescent="0.35">
      <c r="A39" s="237"/>
      <c r="B39" s="238"/>
      <c r="C39" s="238"/>
      <c r="D39" s="238"/>
      <c r="E39" s="240" t="s">
        <v>420</v>
      </c>
      <c r="F39" s="253"/>
      <c r="G39" s="242"/>
      <c r="H39" s="228" t="s">
        <v>415</v>
      </c>
    </row>
    <row r="40" spans="1:8" ht="11" customHeight="1" x14ac:dyDescent="0.35">
      <c r="A40" t="s">
        <v>421</v>
      </c>
    </row>
    <row r="41" spans="1:8" ht="14.5" customHeight="1" x14ac:dyDescent="0.35">
      <c r="A41" s="254" t="s">
        <v>422</v>
      </c>
    </row>
    <row r="42" spans="1:8" ht="14.5" x14ac:dyDescent="0.35">
      <c r="A42" s="254" t="s">
        <v>423</v>
      </c>
    </row>
    <row r="43" spans="1:8" ht="14.5" x14ac:dyDescent="0.35">
      <c r="A43" s="483" t="s">
        <v>424</v>
      </c>
      <c r="B43" s="483"/>
      <c r="C43" s="483"/>
      <c r="D43" s="483"/>
      <c r="E43" s="483"/>
      <c r="F43" s="483"/>
      <c r="G43" s="483"/>
    </row>
    <row r="45" spans="1:8" ht="45.5" customHeight="1" x14ac:dyDescent="0.3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36328125" defaultRowHeight="14.5" x14ac:dyDescent="0.35"/>
  <cols>
    <col min="1" max="1" width="62.54296875" style="255" customWidth="1"/>
    <col min="2" max="7" width="14.1796875" style="255" customWidth="1"/>
    <col min="8" max="16384" width="9.36328125" style="255"/>
  </cols>
  <sheetData>
    <row r="1" spans="1:7" ht="57" customHeight="1" x14ac:dyDescent="0.35">
      <c r="A1" s="491" t="s">
        <v>687</v>
      </c>
      <c r="B1" s="492"/>
      <c r="C1" s="492"/>
      <c r="D1" s="492"/>
      <c r="E1" s="492"/>
      <c r="F1" s="492"/>
      <c r="G1" s="493"/>
    </row>
    <row r="2" spans="1:7" x14ac:dyDescent="0.35">
      <c r="A2" s="256"/>
      <c r="B2" s="257"/>
      <c r="C2" s="258"/>
      <c r="D2" s="259" t="s">
        <v>425</v>
      </c>
      <c r="E2" s="258"/>
      <c r="F2" s="260"/>
      <c r="G2" s="489" t="s">
        <v>426</v>
      </c>
    </row>
    <row r="3" spans="1:7" ht="24.9" customHeight="1" x14ac:dyDescent="0.35">
      <c r="A3" s="261" t="s">
        <v>100</v>
      </c>
      <c r="B3" s="262" t="s">
        <v>341</v>
      </c>
      <c r="C3" s="262" t="s">
        <v>427</v>
      </c>
      <c r="D3" s="262" t="s">
        <v>402</v>
      </c>
      <c r="E3" s="262" t="s">
        <v>334</v>
      </c>
      <c r="F3" s="262" t="s">
        <v>347</v>
      </c>
      <c r="G3" s="490"/>
    </row>
    <row r="4" spans="1:7" x14ac:dyDescent="0.35">
      <c r="A4" s="263"/>
      <c r="B4" s="264"/>
      <c r="C4" s="264"/>
      <c r="D4" s="264"/>
      <c r="E4" s="264"/>
      <c r="F4" s="264"/>
      <c r="G4" s="264"/>
    </row>
    <row r="5" spans="1:7" x14ac:dyDescent="0.35">
      <c r="A5" s="265" t="s">
        <v>684</v>
      </c>
      <c r="B5" s="266">
        <v>551720</v>
      </c>
      <c r="C5" s="266">
        <v>-8294</v>
      </c>
      <c r="D5" s="266">
        <f>B5+C5</f>
        <v>543426</v>
      </c>
      <c r="E5" s="266">
        <v>123431</v>
      </c>
      <c r="F5" s="266">
        <v>123431</v>
      </c>
      <c r="G5" s="266">
        <f>D5-E5</f>
        <v>419995</v>
      </c>
    </row>
    <row r="6" spans="1:7" x14ac:dyDescent="0.35">
      <c r="A6" s="265" t="s">
        <v>685</v>
      </c>
      <c r="B6" s="266">
        <v>126360</v>
      </c>
      <c r="C6" s="266">
        <v>16358</v>
      </c>
      <c r="D6" s="266">
        <f t="shared" ref="D6:D12" si="0">B6+C6</f>
        <v>142718</v>
      </c>
      <c r="E6" s="266">
        <v>105009</v>
      </c>
      <c r="F6" s="266">
        <v>105009</v>
      </c>
      <c r="G6" s="266">
        <f t="shared" ref="G6:G12" si="1">D6-E6</f>
        <v>37709</v>
      </c>
    </row>
    <row r="7" spans="1:7" x14ac:dyDescent="0.35">
      <c r="A7" s="265" t="s">
        <v>686</v>
      </c>
      <c r="B7" s="266">
        <v>6485761.96</v>
      </c>
      <c r="C7" s="266">
        <v>-8064</v>
      </c>
      <c r="D7" s="266">
        <f t="shared" si="0"/>
        <v>6477697.96</v>
      </c>
      <c r="E7" s="266">
        <v>1655855.9</v>
      </c>
      <c r="F7" s="266">
        <v>1655855.9</v>
      </c>
      <c r="G7" s="266">
        <f t="shared" si="1"/>
        <v>4821842.0600000005</v>
      </c>
    </row>
    <row r="8" spans="1:7" x14ac:dyDescent="0.35">
      <c r="A8" s="265" t="s">
        <v>428</v>
      </c>
      <c r="B8" s="266">
        <v>0</v>
      </c>
      <c r="C8" s="266">
        <v>0</v>
      </c>
      <c r="D8" s="266">
        <f t="shared" si="0"/>
        <v>0</v>
      </c>
      <c r="E8" s="266">
        <v>0</v>
      </c>
      <c r="F8" s="266">
        <v>0</v>
      </c>
      <c r="G8" s="266">
        <f t="shared" si="1"/>
        <v>0</v>
      </c>
    </row>
    <row r="9" spans="1:7" x14ac:dyDescent="0.35">
      <c r="A9" s="265"/>
      <c r="B9" s="266">
        <v>0</v>
      </c>
      <c r="C9" s="266">
        <v>0</v>
      </c>
      <c r="D9" s="266">
        <f t="shared" si="0"/>
        <v>0</v>
      </c>
      <c r="E9" s="266">
        <v>0</v>
      </c>
      <c r="F9" s="266">
        <v>0</v>
      </c>
      <c r="G9" s="266">
        <f t="shared" si="1"/>
        <v>0</v>
      </c>
    </row>
    <row r="10" spans="1:7" x14ac:dyDescent="0.35">
      <c r="A10" s="265"/>
      <c r="B10" s="266">
        <v>0</v>
      </c>
      <c r="C10" s="266">
        <v>0</v>
      </c>
      <c r="D10" s="266">
        <f t="shared" si="0"/>
        <v>0</v>
      </c>
      <c r="E10" s="266">
        <v>0</v>
      </c>
      <c r="F10" s="266">
        <v>0</v>
      </c>
      <c r="G10" s="266">
        <f t="shared" si="1"/>
        <v>0</v>
      </c>
    </row>
    <row r="11" spans="1:7" x14ac:dyDescent="0.35">
      <c r="A11" s="265"/>
      <c r="B11" s="266">
        <v>0</v>
      </c>
      <c r="C11" s="266">
        <v>0</v>
      </c>
      <c r="D11" s="266">
        <f t="shared" si="0"/>
        <v>0</v>
      </c>
      <c r="E11" s="266">
        <v>0</v>
      </c>
      <c r="F11" s="266">
        <v>0</v>
      </c>
      <c r="G11" s="266">
        <f t="shared" si="1"/>
        <v>0</v>
      </c>
    </row>
    <row r="12" spans="1:7" x14ac:dyDescent="0.35">
      <c r="A12" s="265"/>
      <c r="B12" s="266">
        <v>0</v>
      </c>
      <c r="C12" s="266">
        <v>0</v>
      </c>
      <c r="D12" s="266">
        <f t="shared" si="0"/>
        <v>0</v>
      </c>
      <c r="E12" s="266">
        <v>0</v>
      </c>
      <c r="F12" s="266">
        <v>0</v>
      </c>
      <c r="G12" s="266">
        <f t="shared" si="1"/>
        <v>0</v>
      </c>
    </row>
    <row r="13" spans="1:7" x14ac:dyDescent="0.35">
      <c r="A13" s="267" t="s">
        <v>429</v>
      </c>
      <c r="B13" s="268">
        <f t="shared" ref="B13:C13" si="2">SUM(B5:B12)</f>
        <v>7163841.96</v>
      </c>
      <c r="C13" s="268">
        <f t="shared" si="2"/>
        <v>0</v>
      </c>
      <c r="D13" s="268">
        <f>SUM(D5:D12)</f>
        <v>7163841.96</v>
      </c>
      <c r="E13" s="268">
        <f t="shared" ref="E13:G13" si="3">SUM(E5:E12)</f>
        <v>1884295.9</v>
      </c>
      <c r="F13" s="268">
        <f t="shared" si="3"/>
        <v>1884295.9</v>
      </c>
      <c r="G13" s="268">
        <f t="shared" si="3"/>
        <v>5279546.0600000005</v>
      </c>
    </row>
    <row r="16" spans="1:7" ht="55.25" customHeight="1" x14ac:dyDescent="0.35">
      <c r="A16" s="491" t="s">
        <v>687</v>
      </c>
      <c r="B16" s="492"/>
      <c r="C16" s="492"/>
      <c r="D16" s="492"/>
      <c r="E16" s="492"/>
      <c r="F16" s="492"/>
      <c r="G16" s="493"/>
    </row>
    <row r="17" spans="1:7" x14ac:dyDescent="0.35">
      <c r="A17" s="256"/>
      <c r="B17" s="257"/>
      <c r="C17" s="258"/>
      <c r="D17" s="259" t="s">
        <v>425</v>
      </c>
      <c r="E17" s="258"/>
      <c r="F17" s="260"/>
      <c r="G17" s="489" t="s">
        <v>426</v>
      </c>
    </row>
    <row r="18" spans="1:7" ht="21" x14ac:dyDescent="0.35">
      <c r="A18" s="261" t="s">
        <v>100</v>
      </c>
      <c r="B18" s="262" t="s">
        <v>341</v>
      </c>
      <c r="C18" s="262" t="s">
        <v>427</v>
      </c>
      <c r="D18" s="262" t="s">
        <v>402</v>
      </c>
      <c r="E18" s="262" t="s">
        <v>334</v>
      </c>
      <c r="F18" s="262" t="s">
        <v>347</v>
      </c>
      <c r="G18" s="490"/>
    </row>
    <row r="19" spans="1:7" x14ac:dyDescent="0.35">
      <c r="A19" s="269"/>
      <c r="B19" s="270"/>
      <c r="C19" s="270"/>
      <c r="D19" s="270"/>
      <c r="E19" s="270"/>
      <c r="F19" s="270"/>
      <c r="G19" s="270"/>
    </row>
    <row r="20" spans="1:7" x14ac:dyDescent="0.35">
      <c r="A20" s="271" t="s">
        <v>430</v>
      </c>
      <c r="B20" s="266">
        <v>0</v>
      </c>
      <c r="C20" s="266">
        <v>0</v>
      </c>
      <c r="D20" s="266">
        <f>B20+C20</f>
        <v>0</v>
      </c>
      <c r="E20" s="266">
        <v>0</v>
      </c>
      <c r="F20" s="266">
        <v>0</v>
      </c>
      <c r="G20" s="266">
        <f>D20-E20</f>
        <v>0</v>
      </c>
    </row>
    <row r="21" spans="1:7" x14ac:dyDescent="0.35">
      <c r="A21" s="271" t="s">
        <v>431</v>
      </c>
      <c r="B21" s="266">
        <v>0</v>
      </c>
      <c r="C21" s="266">
        <v>0</v>
      </c>
      <c r="D21" s="266">
        <f t="shared" ref="D21:D23" si="4">B21+C21</f>
        <v>0</v>
      </c>
      <c r="E21" s="266">
        <v>0</v>
      </c>
      <c r="F21" s="266">
        <v>0</v>
      </c>
      <c r="G21" s="266">
        <f t="shared" ref="G21:G23" si="5">D21-E21</f>
        <v>0</v>
      </c>
    </row>
    <row r="22" spans="1:7" x14ac:dyDescent="0.35">
      <c r="A22" s="271" t="s">
        <v>432</v>
      </c>
      <c r="B22" s="266">
        <v>0</v>
      </c>
      <c r="C22" s="266">
        <v>0</v>
      </c>
      <c r="D22" s="266">
        <f t="shared" si="4"/>
        <v>0</v>
      </c>
      <c r="E22" s="266">
        <v>0</v>
      </c>
      <c r="F22" s="266">
        <v>0</v>
      </c>
      <c r="G22" s="266">
        <f t="shared" si="5"/>
        <v>0</v>
      </c>
    </row>
    <row r="23" spans="1:7" x14ac:dyDescent="0.35">
      <c r="A23" s="271" t="s">
        <v>433</v>
      </c>
      <c r="B23" s="266">
        <v>0</v>
      </c>
      <c r="C23" s="266">
        <v>0</v>
      </c>
      <c r="D23" s="266">
        <f t="shared" si="4"/>
        <v>0</v>
      </c>
      <c r="E23" s="266">
        <v>0</v>
      </c>
      <c r="F23" s="266">
        <v>0</v>
      </c>
      <c r="G23" s="266">
        <f t="shared" si="5"/>
        <v>0</v>
      </c>
    </row>
    <row r="24" spans="1:7" x14ac:dyDescent="0.35">
      <c r="A24" s="271"/>
      <c r="B24" s="266"/>
      <c r="C24" s="266"/>
      <c r="D24" s="266"/>
      <c r="E24" s="266"/>
      <c r="F24" s="266"/>
      <c r="G24" s="266"/>
    </row>
    <row r="25" spans="1:7" x14ac:dyDescent="0.35">
      <c r="A25" s="267" t="s">
        <v>429</v>
      </c>
      <c r="B25" s="268">
        <f t="shared" ref="B25:G25" si="6">SUM(B20:B23)</f>
        <v>0</v>
      </c>
      <c r="C25" s="268">
        <f t="shared" si="6"/>
        <v>0</v>
      </c>
      <c r="D25" s="268">
        <f t="shared" si="6"/>
        <v>0</v>
      </c>
      <c r="E25" s="268">
        <f t="shared" si="6"/>
        <v>0</v>
      </c>
      <c r="F25" s="268">
        <f t="shared" si="6"/>
        <v>0</v>
      </c>
      <c r="G25" s="268">
        <f t="shared" si="6"/>
        <v>0</v>
      </c>
    </row>
    <row r="28" spans="1:7" ht="59.4" customHeight="1" x14ac:dyDescent="0.35">
      <c r="A28" s="494" t="s">
        <v>687</v>
      </c>
      <c r="B28" s="495"/>
      <c r="C28" s="495"/>
      <c r="D28" s="495"/>
      <c r="E28" s="495"/>
      <c r="F28" s="495"/>
      <c r="G28" s="496"/>
    </row>
    <row r="29" spans="1:7" x14ac:dyDescent="0.35">
      <c r="A29" s="256"/>
      <c r="B29" s="257"/>
      <c r="C29" s="258"/>
      <c r="D29" s="259" t="s">
        <v>425</v>
      </c>
      <c r="E29" s="258"/>
      <c r="F29" s="260"/>
      <c r="G29" s="489" t="s">
        <v>426</v>
      </c>
    </row>
    <row r="30" spans="1:7" ht="21" x14ac:dyDescent="0.35">
      <c r="A30" s="261" t="s">
        <v>100</v>
      </c>
      <c r="B30" s="262" t="s">
        <v>341</v>
      </c>
      <c r="C30" s="262" t="s">
        <v>427</v>
      </c>
      <c r="D30" s="262" t="s">
        <v>402</v>
      </c>
      <c r="E30" s="262" t="s">
        <v>334</v>
      </c>
      <c r="F30" s="262" t="s">
        <v>347</v>
      </c>
      <c r="G30" s="490"/>
    </row>
    <row r="31" spans="1:7" x14ac:dyDescent="0.35">
      <c r="A31" s="269"/>
      <c r="B31" s="270"/>
      <c r="C31" s="270"/>
      <c r="D31" s="270"/>
      <c r="E31" s="270"/>
      <c r="F31" s="270"/>
      <c r="G31" s="270"/>
    </row>
    <row r="32" spans="1:7" ht="29" x14ac:dyDescent="0.35">
      <c r="A32" s="272" t="s">
        <v>434</v>
      </c>
      <c r="B32" s="266">
        <v>0</v>
      </c>
      <c r="C32" s="266">
        <v>0</v>
      </c>
      <c r="D32" s="266">
        <f t="shared" ref="D32:D44" si="7">B32+C32</f>
        <v>0</v>
      </c>
      <c r="E32" s="266">
        <v>0</v>
      </c>
      <c r="F32" s="266">
        <v>0</v>
      </c>
      <c r="G32" s="266">
        <f t="shared" ref="G32:G44" si="8">D32-E32</f>
        <v>0</v>
      </c>
    </row>
    <row r="33" spans="1:7" x14ac:dyDescent="0.35">
      <c r="A33" s="272"/>
      <c r="B33" s="266"/>
      <c r="C33" s="266"/>
      <c r="D33" s="266"/>
      <c r="E33" s="266"/>
      <c r="F33" s="266"/>
      <c r="G33" s="266"/>
    </row>
    <row r="34" spans="1:7" x14ac:dyDescent="0.35">
      <c r="A34" s="272" t="s">
        <v>435</v>
      </c>
      <c r="B34" s="266">
        <v>0</v>
      </c>
      <c r="C34" s="266">
        <v>0</v>
      </c>
      <c r="D34" s="266">
        <f t="shared" si="7"/>
        <v>0</v>
      </c>
      <c r="E34" s="266">
        <v>0</v>
      </c>
      <c r="F34" s="266">
        <v>0</v>
      </c>
      <c r="G34" s="266">
        <f t="shared" si="8"/>
        <v>0</v>
      </c>
    </row>
    <row r="35" spans="1:7" x14ac:dyDescent="0.35">
      <c r="A35" s="272"/>
      <c r="B35" s="266"/>
      <c r="C35" s="266"/>
      <c r="D35" s="266"/>
      <c r="E35" s="266"/>
      <c r="F35" s="266"/>
      <c r="G35" s="266"/>
    </row>
    <row r="36" spans="1:7" ht="29" x14ac:dyDescent="0.35">
      <c r="A36" s="272" t="s">
        <v>436</v>
      </c>
      <c r="B36" s="266">
        <v>0</v>
      </c>
      <c r="C36" s="266">
        <v>0</v>
      </c>
      <c r="D36" s="266">
        <f t="shared" si="7"/>
        <v>0</v>
      </c>
      <c r="E36" s="266">
        <v>0</v>
      </c>
      <c r="F36" s="266">
        <v>0</v>
      </c>
      <c r="G36" s="266">
        <f t="shared" si="8"/>
        <v>0</v>
      </c>
    </row>
    <row r="37" spans="1:7" x14ac:dyDescent="0.35">
      <c r="A37" s="272"/>
      <c r="B37" s="266"/>
      <c r="C37" s="266"/>
      <c r="D37" s="266"/>
      <c r="E37" s="266"/>
      <c r="F37" s="266"/>
      <c r="G37" s="266"/>
    </row>
    <row r="38" spans="1:7" ht="29" x14ac:dyDescent="0.35">
      <c r="A38" s="272" t="s">
        <v>437</v>
      </c>
      <c r="B38" s="266">
        <v>0</v>
      </c>
      <c r="C38" s="266">
        <v>0</v>
      </c>
      <c r="D38" s="266">
        <f t="shared" si="7"/>
        <v>0</v>
      </c>
      <c r="E38" s="266">
        <v>0</v>
      </c>
      <c r="F38" s="266">
        <v>0</v>
      </c>
      <c r="G38" s="266">
        <f t="shared" si="8"/>
        <v>0</v>
      </c>
    </row>
    <row r="39" spans="1:7" x14ac:dyDescent="0.35">
      <c r="A39" s="272"/>
      <c r="B39" s="266"/>
      <c r="C39" s="266"/>
      <c r="D39" s="266"/>
      <c r="E39" s="266"/>
      <c r="F39" s="266"/>
      <c r="G39" s="266"/>
    </row>
    <row r="40" spans="1:7" ht="29" x14ac:dyDescent="0.35">
      <c r="A40" s="272" t="s">
        <v>438</v>
      </c>
      <c r="B40" s="266">
        <v>0</v>
      </c>
      <c r="C40" s="266">
        <v>0</v>
      </c>
      <c r="D40" s="266">
        <f t="shared" si="7"/>
        <v>0</v>
      </c>
      <c r="E40" s="266">
        <v>0</v>
      </c>
      <c r="F40" s="266">
        <v>0</v>
      </c>
      <c r="G40" s="266">
        <f t="shared" si="8"/>
        <v>0</v>
      </c>
    </row>
    <row r="41" spans="1:7" x14ac:dyDescent="0.35">
      <c r="A41" s="272"/>
      <c r="B41" s="266"/>
      <c r="C41" s="266"/>
      <c r="D41" s="266"/>
      <c r="E41" s="266"/>
      <c r="F41" s="266"/>
      <c r="G41" s="266"/>
    </row>
    <row r="42" spans="1:7" ht="29" x14ac:dyDescent="0.35">
      <c r="A42" s="272" t="s">
        <v>439</v>
      </c>
      <c r="B42" s="266">
        <v>0</v>
      </c>
      <c r="C42" s="266">
        <v>0</v>
      </c>
      <c r="D42" s="266">
        <f t="shared" ref="D42" si="9">B42+C42</f>
        <v>0</v>
      </c>
      <c r="E42" s="266">
        <v>0</v>
      </c>
      <c r="F42" s="266">
        <v>0</v>
      </c>
      <c r="G42" s="266">
        <f t="shared" ref="G42" si="10">D42-E42</f>
        <v>0</v>
      </c>
    </row>
    <row r="43" spans="1:7" x14ac:dyDescent="0.35">
      <c r="A43" s="272"/>
      <c r="B43" s="266"/>
      <c r="C43" s="266"/>
      <c r="D43" s="266"/>
      <c r="E43" s="266"/>
      <c r="F43" s="266"/>
      <c r="G43" s="266"/>
    </row>
    <row r="44" spans="1:7" x14ac:dyDescent="0.35">
      <c r="A44" s="272" t="s">
        <v>440</v>
      </c>
      <c r="B44" s="266">
        <v>0</v>
      </c>
      <c r="C44" s="266">
        <v>0</v>
      </c>
      <c r="D44" s="266">
        <f t="shared" si="7"/>
        <v>0</v>
      </c>
      <c r="E44" s="266">
        <v>0</v>
      </c>
      <c r="F44" s="266">
        <v>0</v>
      </c>
      <c r="G44" s="266">
        <f t="shared" si="8"/>
        <v>0</v>
      </c>
    </row>
    <row r="45" spans="1:7" x14ac:dyDescent="0.35">
      <c r="A45" s="272"/>
      <c r="B45" s="266"/>
      <c r="C45" s="266"/>
      <c r="D45" s="266"/>
      <c r="E45" s="266"/>
      <c r="F45" s="266"/>
      <c r="G45" s="266"/>
    </row>
    <row r="46" spans="1:7" x14ac:dyDescent="0.35">
      <c r="A46" s="272" t="s">
        <v>441</v>
      </c>
      <c r="B46" s="266">
        <v>7163841.96</v>
      </c>
      <c r="C46" s="266">
        <v>0</v>
      </c>
      <c r="D46" s="266">
        <f t="shared" ref="D46" si="11">B46+C46</f>
        <v>7163841.96</v>
      </c>
      <c r="E46" s="266">
        <v>1884295.9</v>
      </c>
      <c r="F46" s="266">
        <v>1884295.9</v>
      </c>
      <c r="G46" s="266">
        <f t="shared" ref="G46" si="12">D46-E46</f>
        <v>5279546.0600000005</v>
      </c>
    </row>
    <row r="47" spans="1:7" x14ac:dyDescent="0.35">
      <c r="A47" s="272"/>
      <c r="B47" s="266"/>
      <c r="C47" s="266"/>
      <c r="D47" s="266"/>
      <c r="E47" s="266"/>
      <c r="F47" s="266"/>
      <c r="G47" s="266"/>
    </row>
    <row r="48" spans="1:7" x14ac:dyDescent="0.35">
      <c r="A48" s="267" t="s">
        <v>429</v>
      </c>
      <c r="B48" s="268">
        <f t="shared" ref="B48:G48" si="13">SUM(B32:B46)</f>
        <v>7163841.96</v>
      </c>
      <c r="C48" s="268">
        <f t="shared" si="13"/>
        <v>0</v>
      </c>
      <c r="D48" s="268">
        <f t="shared" si="13"/>
        <v>7163841.96</v>
      </c>
      <c r="E48" s="268">
        <f t="shared" si="13"/>
        <v>1884295.9</v>
      </c>
      <c r="F48" s="268">
        <f t="shared" si="13"/>
        <v>1884295.9</v>
      </c>
      <c r="G48" s="268">
        <f t="shared" si="13"/>
        <v>5279546.0600000005</v>
      </c>
    </row>
    <row r="50" spans="1:1" x14ac:dyDescent="0.35">
      <c r="A50" s="255" t="s">
        <v>442</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36328125" defaultRowHeight="14.5" x14ac:dyDescent="0.35"/>
  <cols>
    <col min="1" max="1" width="37.08984375" style="255" customWidth="1"/>
    <col min="2" max="7" width="14.1796875" style="255" customWidth="1"/>
    <col min="8" max="16384" width="9.36328125" style="255"/>
  </cols>
  <sheetData>
    <row r="1" spans="1:7" ht="65" customHeight="1" x14ac:dyDescent="0.35">
      <c r="A1" s="494" t="s">
        <v>683</v>
      </c>
      <c r="B1" s="495"/>
      <c r="C1" s="495"/>
      <c r="D1" s="495"/>
      <c r="E1" s="495"/>
      <c r="F1" s="495"/>
      <c r="G1" s="496"/>
    </row>
    <row r="2" spans="1:7" x14ac:dyDescent="0.35">
      <c r="A2" s="256"/>
      <c r="B2" s="257"/>
      <c r="C2" s="258"/>
      <c r="D2" s="259" t="s">
        <v>425</v>
      </c>
      <c r="E2" s="258"/>
      <c r="F2" s="260"/>
      <c r="G2" s="489" t="s">
        <v>426</v>
      </c>
    </row>
    <row r="3" spans="1:7" ht="24.9" customHeight="1" x14ac:dyDescent="0.35">
      <c r="A3" s="261" t="s">
        <v>100</v>
      </c>
      <c r="B3" s="262" t="s">
        <v>341</v>
      </c>
      <c r="C3" s="262" t="s">
        <v>427</v>
      </c>
      <c r="D3" s="262" t="s">
        <v>402</v>
      </c>
      <c r="E3" s="262" t="s">
        <v>334</v>
      </c>
      <c r="F3" s="262" t="s">
        <v>347</v>
      </c>
      <c r="G3" s="490"/>
    </row>
    <row r="4" spans="1:7" x14ac:dyDescent="0.35">
      <c r="A4" s="269"/>
      <c r="B4" s="270"/>
      <c r="C4" s="270"/>
      <c r="D4" s="270"/>
      <c r="E4" s="270"/>
      <c r="F4" s="270"/>
      <c r="G4" s="270"/>
    </row>
    <row r="5" spans="1:7" x14ac:dyDescent="0.35">
      <c r="A5" s="273" t="s">
        <v>443</v>
      </c>
      <c r="B5" s="266">
        <v>7137841.96</v>
      </c>
      <c r="C5" s="266">
        <v>-8592</v>
      </c>
      <c r="D5" s="266">
        <f>B5+C5</f>
        <v>7129249.96</v>
      </c>
      <c r="E5" s="266">
        <v>1873624.15</v>
      </c>
      <c r="F5" s="266">
        <v>1873624.15</v>
      </c>
      <c r="G5" s="266">
        <f>D5-E5</f>
        <v>5255625.8100000005</v>
      </c>
    </row>
    <row r="6" spans="1:7" x14ac:dyDescent="0.35">
      <c r="A6" s="273"/>
      <c r="B6" s="266"/>
      <c r="C6" s="266"/>
      <c r="D6" s="266"/>
      <c r="E6" s="266"/>
      <c r="F6" s="266"/>
      <c r="G6" s="266"/>
    </row>
    <row r="7" spans="1:7" ht="10" customHeight="1" x14ac:dyDescent="0.35">
      <c r="A7" s="273" t="s">
        <v>444</v>
      </c>
      <c r="B7" s="266">
        <v>26000</v>
      </c>
      <c r="C7" s="266">
        <v>8592</v>
      </c>
      <c r="D7" s="266">
        <f>B7+C7</f>
        <v>34592</v>
      </c>
      <c r="E7" s="266">
        <v>10671.75</v>
      </c>
      <c r="F7" s="266">
        <v>10671.75</v>
      </c>
      <c r="G7" s="266">
        <f>D7-E7</f>
        <v>23920.25</v>
      </c>
    </row>
    <row r="8" spans="1:7" x14ac:dyDescent="0.35">
      <c r="A8" s="273"/>
      <c r="B8" s="266"/>
      <c r="C8" s="266"/>
      <c r="D8" s="266"/>
      <c r="E8" s="266"/>
      <c r="F8" s="266"/>
      <c r="G8" s="266"/>
    </row>
    <row r="9" spans="1:7" ht="25" customHeight="1" x14ac:dyDescent="0.35">
      <c r="A9" s="273" t="s">
        <v>445</v>
      </c>
      <c r="B9" s="266">
        <v>0</v>
      </c>
      <c r="C9" s="266">
        <v>0</v>
      </c>
      <c r="D9" s="266">
        <f>B9+C9</f>
        <v>0</v>
      </c>
      <c r="E9" s="266">
        <v>0</v>
      </c>
      <c r="F9" s="266">
        <v>0</v>
      </c>
      <c r="G9" s="266">
        <f>D9-E9</f>
        <v>0</v>
      </c>
    </row>
    <row r="10" spans="1:7" x14ac:dyDescent="0.35">
      <c r="A10" s="273"/>
      <c r="B10" s="266"/>
      <c r="C10" s="266"/>
      <c r="D10" s="266"/>
      <c r="E10" s="266"/>
      <c r="F10" s="266"/>
      <c r="G10" s="266"/>
    </row>
    <row r="11" spans="1:7" ht="10" customHeight="1" x14ac:dyDescent="0.35">
      <c r="A11" s="273" t="s">
        <v>131</v>
      </c>
      <c r="B11" s="266">
        <v>0</v>
      </c>
      <c r="C11" s="266">
        <v>0</v>
      </c>
      <c r="D11" s="266">
        <f>B11+C11</f>
        <v>0</v>
      </c>
      <c r="E11" s="266">
        <v>0</v>
      </c>
      <c r="F11" s="266">
        <v>0</v>
      </c>
      <c r="G11" s="266">
        <f>D11-E11</f>
        <v>0</v>
      </c>
    </row>
    <row r="12" spans="1:7" x14ac:dyDescent="0.35">
      <c r="A12" s="273"/>
      <c r="B12" s="266"/>
      <c r="C12" s="266"/>
      <c r="D12" s="266"/>
      <c r="E12" s="266"/>
      <c r="F12" s="266"/>
      <c r="G12" s="266"/>
    </row>
    <row r="13" spans="1:7" x14ac:dyDescent="0.35">
      <c r="A13" s="274" t="s">
        <v>137</v>
      </c>
      <c r="B13" s="266">
        <v>0</v>
      </c>
      <c r="C13" s="266">
        <v>0</v>
      </c>
      <c r="D13" s="266">
        <f>B13+C13</f>
        <v>0</v>
      </c>
      <c r="E13" s="266">
        <v>0</v>
      </c>
      <c r="F13" s="266">
        <v>0</v>
      </c>
      <c r="G13" s="266">
        <f>D13-E13</f>
        <v>0</v>
      </c>
    </row>
    <row r="14" spans="1:7" x14ac:dyDescent="0.35">
      <c r="A14" s="275"/>
      <c r="B14" s="276"/>
      <c r="C14" s="276"/>
      <c r="D14" s="276"/>
      <c r="E14" s="276"/>
      <c r="F14" s="276"/>
      <c r="G14" s="276"/>
    </row>
    <row r="15" spans="1:7" x14ac:dyDescent="0.35">
      <c r="A15" s="277" t="s">
        <v>429</v>
      </c>
      <c r="B15" s="278">
        <f t="shared" ref="B15:G15" si="0">SUM(B5+B7+B9+B11+B13)</f>
        <v>7163841.96</v>
      </c>
      <c r="C15" s="278">
        <f t="shared" si="0"/>
        <v>0</v>
      </c>
      <c r="D15" s="278">
        <f t="shared" si="0"/>
        <v>7163841.96</v>
      </c>
      <c r="E15" s="278">
        <f t="shared" si="0"/>
        <v>1884295.9</v>
      </c>
      <c r="F15" s="278">
        <f t="shared" si="0"/>
        <v>1884295.9</v>
      </c>
      <c r="G15" s="278">
        <f t="shared" si="0"/>
        <v>5279546.0600000005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36328125" defaultRowHeight="14.5" x14ac:dyDescent="0.35"/>
  <cols>
    <col min="1" max="1" width="48.90625" style="255" customWidth="1"/>
    <col min="2" max="2" width="14.1796875" style="255" customWidth="1"/>
    <col min="3" max="3" width="15.453125" style="255" customWidth="1"/>
    <col min="4" max="7" width="14.1796875" style="255" customWidth="1"/>
    <col min="8" max="16384" width="9.36328125" style="255"/>
  </cols>
  <sheetData>
    <row r="1" spans="1:8" ht="60.65" customHeight="1" x14ac:dyDescent="0.35">
      <c r="A1" s="495" t="s">
        <v>682</v>
      </c>
      <c r="B1" s="495"/>
      <c r="C1" s="495"/>
      <c r="D1" s="495"/>
      <c r="E1" s="495"/>
      <c r="F1" s="495"/>
      <c r="G1" s="496"/>
    </row>
    <row r="2" spans="1:8" x14ac:dyDescent="0.35">
      <c r="A2" s="256"/>
      <c r="B2" s="257"/>
      <c r="C2" s="258"/>
      <c r="D2" s="259" t="s">
        <v>425</v>
      </c>
      <c r="E2" s="258"/>
      <c r="F2" s="260"/>
      <c r="G2" s="489" t="s">
        <v>426</v>
      </c>
    </row>
    <row r="3" spans="1:8" ht="24.9" customHeight="1" x14ac:dyDescent="0.35">
      <c r="A3" s="261" t="s">
        <v>100</v>
      </c>
      <c r="B3" s="262" t="s">
        <v>341</v>
      </c>
      <c r="C3" s="262" t="s">
        <v>427</v>
      </c>
      <c r="D3" s="262" t="s">
        <v>402</v>
      </c>
      <c r="E3" s="262" t="s">
        <v>334</v>
      </c>
      <c r="F3" s="262" t="s">
        <v>347</v>
      </c>
      <c r="G3" s="490"/>
    </row>
    <row r="4" spans="1:8" x14ac:dyDescent="0.35">
      <c r="A4" s="279" t="s">
        <v>123</v>
      </c>
      <c r="B4" s="280">
        <f>SUM(B5:B11)</f>
        <v>4876319.88</v>
      </c>
      <c r="C4" s="280">
        <f>SUM(C5:C11)</f>
        <v>0</v>
      </c>
      <c r="D4" s="280">
        <f>B4+C4</f>
        <v>4876319.88</v>
      </c>
      <c r="E4" s="280">
        <f>SUM(E5:E11)</f>
        <v>1081480.8400000001</v>
      </c>
      <c r="F4" s="280">
        <f>SUM(F5:F11)</f>
        <v>1081480.8400000001</v>
      </c>
      <c r="G4" s="280">
        <f>D4-E4</f>
        <v>3794839.04</v>
      </c>
    </row>
    <row r="5" spans="1:8" x14ac:dyDescent="0.35">
      <c r="A5" s="281" t="s">
        <v>446</v>
      </c>
      <c r="B5" s="266">
        <v>3541713.78</v>
      </c>
      <c r="C5" s="266">
        <v>0</v>
      </c>
      <c r="D5" s="266">
        <f t="shared" ref="D5:D68" si="0">B5+C5</f>
        <v>3541713.78</v>
      </c>
      <c r="E5" s="266">
        <v>931874.06</v>
      </c>
      <c r="F5" s="266">
        <v>931874.06</v>
      </c>
      <c r="G5" s="266">
        <f t="shared" ref="G5:G68" si="1">D5-E5</f>
        <v>2609839.7199999997</v>
      </c>
      <c r="H5" s="282">
        <v>1100</v>
      </c>
    </row>
    <row r="6" spans="1:8" x14ac:dyDescent="0.35">
      <c r="A6" s="281" t="s">
        <v>447</v>
      </c>
      <c r="B6" s="266">
        <v>32240</v>
      </c>
      <c r="C6" s="266">
        <v>0</v>
      </c>
      <c r="D6" s="266">
        <f t="shared" si="0"/>
        <v>32240</v>
      </c>
      <c r="E6" s="266">
        <v>16824</v>
      </c>
      <c r="F6" s="266">
        <v>16824</v>
      </c>
      <c r="G6" s="266">
        <f t="shared" si="1"/>
        <v>15416</v>
      </c>
      <c r="H6" s="282">
        <v>1200</v>
      </c>
    </row>
    <row r="7" spans="1:8" x14ac:dyDescent="0.35">
      <c r="A7" s="281" t="s">
        <v>448</v>
      </c>
      <c r="B7" s="266">
        <v>649771.01</v>
      </c>
      <c r="C7" s="266">
        <v>0</v>
      </c>
      <c r="D7" s="266">
        <f t="shared" si="0"/>
        <v>649771.01</v>
      </c>
      <c r="E7" s="266">
        <v>0</v>
      </c>
      <c r="F7" s="266">
        <v>0</v>
      </c>
      <c r="G7" s="266">
        <f t="shared" si="1"/>
        <v>649771.01</v>
      </c>
      <c r="H7" s="282">
        <v>1300</v>
      </c>
    </row>
    <row r="8" spans="1:8" x14ac:dyDescent="0.35">
      <c r="A8" s="281" t="s">
        <v>449</v>
      </c>
      <c r="B8" s="266">
        <v>0</v>
      </c>
      <c r="C8" s="266">
        <v>0</v>
      </c>
      <c r="D8" s="266">
        <f t="shared" si="0"/>
        <v>0</v>
      </c>
      <c r="E8" s="266">
        <v>0</v>
      </c>
      <c r="F8" s="266">
        <v>0</v>
      </c>
      <c r="G8" s="266">
        <f t="shared" si="1"/>
        <v>0</v>
      </c>
      <c r="H8" s="282">
        <v>1400</v>
      </c>
    </row>
    <row r="9" spans="1:8" x14ac:dyDescent="0.35">
      <c r="A9" s="281" t="s">
        <v>450</v>
      </c>
      <c r="B9" s="266">
        <v>652595.09</v>
      </c>
      <c r="C9" s="266">
        <v>0</v>
      </c>
      <c r="D9" s="266">
        <f t="shared" si="0"/>
        <v>652595.09</v>
      </c>
      <c r="E9" s="266">
        <v>132782.78</v>
      </c>
      <c r="F9" s="266">
        <v>132782.78</v>
      </c>
      <c r="G9" s="266">
        <f t="shared" si="1"/>
        <v>519812.30999999994</v>
      </c>
      <c r="H9" s="282">
        <v>1500</v>
      </c>
    </row>
    <row r="10" spans="1:8" x14ac:dyDescent="0.35">
      <c r="A10" s="281" t="s">
        <v>451</v>
      </c>
      <c r="B10" s="266">
        <v>0</v>
      </c>
      <c r="C10" s="266">
        <v>0</v>
      </c>
      <c r="D10" s="266">
        <f t="shared" si="0"/>
        <v>0</v>
      </c>
      <c r="E10" s="266">
        <v>0</v>
      </c>
      <c r="F10" s="266">
        <v>0</v>
      </c>
      <c r="G10" s="266">
        <f t="shared" si="1"/>
        <v>0</v>
      </c>
      <c r="H10" s="282">
        <v>1600</v>
      </c>
    </row>
    <row r="11" spans="1:8" x14ac:dyDescent="0.35">
      <c r="A11" s="281" t="s">
        <v>452</v>
      </c>
      <c r="B11" s="266">
        <v>0</v>
      </c>
      <c r="C11" s="266">
        <v>0</v>
      </c>
      <c r="D11" s="266">
        <f t="shared" si="0"/>
        <v>0</v>
      </c>
      <c r="E11" s="266">
        <v>0</v>
      </c>
      <c r="F11" s="266">
        <v>0</v>
      </c>
      <c r="G11" s="266">
        <f t="shared" si="1"/>
        <v>0</v>
      </c>
      <c r="H11" s="282">
        <v>1700</v>
      </c>
    </row>
    <row r="12" spans="1:8" x14ac:dyDescent="0.35">
      <c r="A12" s="279" t="s">
        <v>124</v>
      </c>
      <c r="B12" s="283">
        <f>SUM(B13:B21)</f>
        <v>943326.55</v>
      </c>
      <c r="C12" s="283">
        <f>SUM(C13:C21)</f>
        <v>-42486</v>
      </c>
      <c r="D12" s="283">
        <f t="shared" si="0"/>
        <v>900840.55</v>
      </c>
      <c r="E12" s="283">
        <f>SUM(E13:E21)</f>
        <v>258095.27000000002</v>
      </c>
      <c r="F12" s="283">
        <f>SUM(F13:F21)</f>
        <v>258095.27000000002</v>
      </c>
      <c r="G12" s="283">
        <f t="shared" si="1"/>
        <v>642745.28</v>
      </c>
      <c r="H12" s="284">
        <v>0</v>
      </c>
    </row>
    <row r="13" spans="1:8" x14ac:dyDescent="0.35">
      <c r="A13" s="281" t="s">
        <v>453</v>
      </c>
      <c r="B13" s="266">
        <v>113360</v>
      </c>
      <c r="C13" s="266">
        <v>-8294</v>
      </c>
      <c r="D13" s="266">
        <f t="shared" si="0"/>
        <v>105066</v>
      </c>
      <c r="E13" s="266">
        <v>15958</v>
      </c>
      <c r="F13" s="266">
        <v>15958</v>
      </c>
      <c r="G13" s="266">
        <f t="shared" si="1"/>
        <v>89108</v>
      </c>
      <c r="H13" s="282">
        <v>2100</v>
      </c>
    </row>
    <row r="14" spans="1:8" x14ac:dyDescent="0.35">
      <c r="A14" s="281" t="s">
        <v>454</v>
      </c>
      <c r="B14" s="266">
        <v>18200</v>
      </c>
      <c r="C14" s="266">
        <v>0</v>
      </c>
      <c r="D14" s="266">
        <f t="shared" si="0"/>
        <v>18200</v>
      </c>
      <c r="E14" s="266">
        <v>0</v>
      </c>
      <c r="F14" s="266">
        <v>0</v>
      </c>
      <c r="G14" s="266">
        <f t="shared" si="1"/>
        <v>18200</v>
      </c>
      <c r="H14" s="282">
        <v>2200</v>
      </c>
    </row>
    <row r="15" spans="1:8" x14ac:dyDescent="0.35">
      <c r="A15" s="281" t="s">
        <v>455</v>
      </c>
      <c r="B15" s="266">
        <v>0</v>
      </c>
      <c r="C15" s="266">
        <v>0</v>
      </c>
      <c r="D15" s="266">
        <f t="shared" si="0"/>
        <v>0</v>
      </c>
      <c r="E15" s="266">
        <v>0</v>
      </c>
      <c r="F15" s="266">
        <v>0</v>
      </c>
      <c r="G15" s="266">
        <f t="shared" si="1"/>
        <v>0</v>
      </c>
      <c r="H15" s="282">
        <v>2300</v>
      </c>
    </row>
    <row r="16" spans="1:8" x14ac:dyDescent="0.35">
      <c r="A16" s="281" t="s">
        <v>456</v>
      </c>
      <c r="B16" s="266">
        <v>126360</v>
      </c>
      <c r="C16" s="266">
        <v>16358</v>
      </c>
      <c r="D16" s="266">
        <f t="shared" si="0"/>
        <v>142718</v>
      </c>
      <c r="E16" s="266">
        <v>105009</v>
      </c>
      <c r="F16" s="266">
        <v>105009</v>
      </c>
      <c r="G16" s="266">
        <f t="shared" si="1"/>
        <v>37709</v>
      </c>
      <c r="H16" s="282">
        <v>2400</v>
      </c>
    </row>
    <row r="17" spans="1:8" x14ac:dyDescent="0.35">
      <c r="A17" s="281" t="s">
        <v>457</v>
      </c>
      <c r="B17" s="266">
        <v>67600</v>
      </c>
      <c r="C17" s="266">
        <v>-3750</v>
      </c>
      <c r="D17" s="266">
        <f t="shared" si="0"/>
        <v>63850</v>
      </c>
      <c r="E17" s="266">
        <v>0</v>
      </c>
      <c r="F17" s="266">
        <v>0</v>
      </c>
      <c r="G17" s="266">
        <f t="shared" si="1"/>
        <v>63850</v>
      </c>
      <c r="H17" s="282">
        <v>2500</v>
      </c>
    </row>
    <row r="18" spans="1:8" x14ac:dyDescent="0.35">
      <c r="A18" s="281" t="s">
        <v>458</v>
      </c>
      <c r="B18" s="266">
        <v>428526.55</v>
      </c>
      <c r="C18" s="266">
        <v>0</v>
      </c>
      <c r="D18" s="266">
        <f t="shared" si="0"/>
        <v>428526.55</v>
      </c>
      <c r="E18" s="266">
        <v>98283.27</v>
      </c>
      <c r="F18" s="266">
        <v>98283.27</v>
      </c>
      <c r="G18" s="266">
        <f t="shared" si="1"/>
        <v>330243.27999999997</v>
      </c>
      <c r="H18" s="282">
        <v>2600</v>
      </c>
    </row>
    <row r="19" spans="1:8" x14ac:dyDescent="0.35">
      <c r="A19" s="281" t="s">
        <v>459</v>
      </c>
      <c r="B19" s="266">
        <v>98800</v>
      </c>
      <c r="C19" s="266">
        <v>-46800</v>
      </c>
      <c r="D19" s="266">
        <f t="shared" si="0"/>
        <v>52000</v>
      </c>
      <c r="E19" s="266">
        <v>34425</v>
      </c>
      <c r="F19" s="266">
        <v>34425</v>
      </c>
      <c r="G19" s="266">
        <f t="shared" si="1"/>
        <v>17575</v>
      </c>
      <c r="H19" s="282">
        <v>2700</v>
      </c>
    </row>
    <row r="20" spans="1:8" x14ac:dyDescent="0.35">
      <c r="A20" s="281" t="s">
        <v>460</v>
      </c>
      <c r="B20" s="266">
        <v>0</v>
      </c>
      <c r="C20" s="266">
        <v>0</v>
      </c>
      <c r="D20" s="266">
        <f t="shared" si="0"/>
        <v>0</v>
      </c>
      <c r="E20" s="266">
        <v>0</v>
      </c>
      <c r="F20" s="266">
        <v>0</v>
      </c>
      <c r="G20" s="266">
        <f t="shared" si="1"/>
        <v>0</v>
      </c>
      <c r="H20" s="282">
        <v>2800</v>
      </c>
    </row>
    <row r="21" spans="1:8" x14ac:dyDescent="0.35">
      <c r="A21" s="281" t="s">
        <v>461</v>
      </c>
      <c r="B21" s="266">
        <v>90480</v>
      </c>
      <c r="C21" s="266">
        <v>0</v>
      </c>
      <c r="D21" s="266">
        <f t="shared" si="0"/>
        <v>90480</v>
      </c>
      <c r="E21" s="266">
        <v>4420</v>
      </c>
      <c r="F21" s="266">
        <v>4420</v>
      </c>
      <c r="G21" s="266">
        <f t="shared" si="1"/>
        <v>86060</v>
      </c>
      <c r="H21" s="282">
        <v>2900</v>
      </c>
    </row>
    <row r="22" spans="1:8" x14ac:dyDescent="0.35">
      <c r="A22" s="279" t="s">
        <v>125</v>
      </c>
      <c r="B22" s="283">
        <f>SUM(B23:B31)</f>
        <v>1285955.53</v>
      </c>
      <c r="C22" s="283">
        <f>SUM(C23:C31)</f>
        <v>33894</v>
      </c>
      <c r="D22" s="283">
        <f t="shared" si="0"/>
        <v>1319849.53</v>
      </c>
      <c r="E22" s="283">
        <f>SUM(E23:E31)</f>
        <v>533448.03999999992</v>
      </c>
      <c r="F22" s="283">
        <f>SUM(F23:F31)</f>
        <v>533448.03999999992</v>
      </c>
      <c r="G22" s="283">
        <f t="shared" si="1"/>
        <v>786401.49000000011</v>
      </c>
      <c r="H22" s="284">
        <v>0</v>
      </c>
    </row>
    <row r="23" spans="1:8" x14ac:dyDescent="0.35">
      <c r="A23" s="281" t="s">
        <v>462</v>
      </c>
      <c r="B23" s="266">
        <v>365560</v>
      </c>
      <c r="C23" s="266">
        <v>0</v>
      </c>
      <c r="D23" s="266">
        <f t="shared" si="0"/>
        <v>365560</v>
      </c>
      <c r="E23" s="266">
        <v>69596</v>
      </c>
      <c r="F23" s="266">
        <v>69596</v>
      </c>
      <c r="G23" s="266">
        <f t="shared" si="1"/>
        <v>295964</v>
      </c>
      <c r="H23" s="282">
        <v>3100</v>
      </c>
    </row>
    <row r="24" spans="1:8" x14ac:dyDescent="0.35">
      <c r="A24" s="281" t="s">
        <v>463</v>
      </c>
      <c r="B24" s="266">
        <v>18720</v>
      </c>
      <c r="C24" s="266">
        <v>0</v>
      </c>
      <c r="D24" s="266">
        <f t="shared" si="0"/>
        <v>18720</v>
      </c>
      <c r="E24" s="266">
        <v>0</v>
      </c>
      <c r="F24" s="266">
        <v>0</v>
      </c>
      <c r="G24" s="266">
        <f t="shared" si="1"/>
        <v>18720</v>
      </c>
      <c r="H24" s="282">
        <v>3200</v>
      </c>
    </row>
    <row r="25" spans="1:8" x14ac:dyDescent="0.35">
      <c r="A25" s="281" t="s">
        <v>464</v>
      </c>
      <c r="B25" s="266">
        <v>503516</v>
      </c>
      <c r="C25" s="266">
        <v>0</v>
      </c>
      <c r="D25" s="266">
        <f t="shared" si="0"/>
        <v>503516</v>
      </c>
      <c r="E25" s="266">
        <v>99527.679999999993</v>
      </c>
      <c r="F25" s="266">
        <v>99527.679999999993</v>
      </c>
      <c r="G25" s="266">
        <f t="shared" si="1"/>
        <v>403988.32</v>
      </c>
      <c r="H25" s="282">
        <v>3300</v>
      </c>
    </row>
    <row r="26" spans="1:8" x14ac:dyDescent="0.35">
      <c r="A26" s="281" t="s">
        <v>465</v>
      </c>
      <c r="B26" s="266">
        <v>31200</v>
      </c>
      <c r="C26" s="266">
        <v>3452</v>
      </c>
      <c r="D26" s="266">
        <f t="shared" si="0"/>
        <v>34652</v>
      </c>
      <c r="E26" s="266">
        <v>27017.61</v>
      </c>
      <c r="F26" s="266">
        <v>27017.61</v>
      </c>
      <c r="G26" s="266">
        <f t="shared" si="1"/>
        <v>7634.3899999999994</v>
      </c>
      <c r="H26" s="282">
        <v>3400</v>
      </c>
    </row>
    <row r="27" spans="1:8" x14ac:dyDescent="0.35">
      <c r="A27" s="281" t="s">
        <v>466</v>
      </c>
      <c r="B27" s="266">
        <v>64480</v>
      </c>
      <c r="C27" s="266">
        <v>51280.01</v>
      </c>
      <c r="D27" s="266">
        <f t="shared" si="0"/>
        <v>115760.01000000001</v>
      </c>
      <c r="E27" s="266">
        <v>108559.03</v>
      </c>
      <c r="F27" s="266">
        <v>108559.03</v>
      </c>
      <c r="G27" s="266">
        <f t="shared" si="1"/>
        <v>7200.9800000000105</v>
      </c>
      <c r="H27" s="282">
        <v>3500</v>
      </c>
    </row>
    <row r="28" spans="1:8" x14ac:dyDescent="0.35">
      <c r="A28" s="281" t="s">
        <v>467</v>
      </c>
      <c r="B28" s="266">
        <v>1040</v>
      </c>
      <c r="C28" s="266">
        <v>0</v>
      </c>
      <c r="D28" s="266">
        <f t="shared" si="0"/>
        <v>1040</v>
      </c>
      <c r="E28" s="266">
        <v>0</v>
      </c>
      <c r="F28" s="266">
        <v>0</v>
      </c>
      <c r="G28" s="266">
        <f t="shared" si="1"/>
        <v>1040</v>
      </c>
      <c r="H28" s="282">
        <v>3600</v>
      </c>
    </row>
    <row r="29" spans="1:8" x14ac:dyDescent="0.35">
      <c r="A29" s="281" t="s">
        <v>468</v>
      </c>
      <c r="B29" s="266">
        <v>31200</v>
      </c>
      <c r="C29" s="266">
        <v>-20838.009999999998</v>
      </c>
      <c r="D29" s="266">
        <f t="shared" si="0"/>
        <v>10361.990000000002</v>
      </c>
      <c r="E29" s="266">
        <v>1732</v>
      </c>
      <c r="F29" s="266">
        <v>1732</v>
      </c>
      <c r="G29" s="266">
        <f t="shared" si="1"/>
        <v>8629.9900000000016</v>
      </c>
      <c r="H29" s="282">
        <v>3700</v>
      </c>
    </row>
    <row r="30" spans="1:8" x14ac:dyDescent="0.35">
      <c r="A30" s="281" t="s">
        <v>469</v>
      </c>
      <c r="B30" s="266">
        <v>194319.53</v>
      </c>
      <c r="C30" s="266">
        <v>0</v>
      </c>
      <c r="D30" s="266">
        <f t="shared" si="0"/>
        <v>194319.53</v>
      </c>
      <c r="E30" s="266">
        <v>189138.72</v>
      </c>
      <c r="F30" s="266">
        <v>189138.72</v>
      </c>
      <c r="G30" s="266">
        <f t="shared" si="1"/>
        <v>5180.8099999999977</v>
      </c>
      <c r="H30" s="282">
        <v>3800</v>
      </c>
    </row>
    <row r="31" spans="1:8" x14ac:dyDescent="0.35">
      <c r="A31" s="281" t="s">
        <v>470</v>
      </c>
      <c r="B31" s="266">
        <v>75920</v>
      </c>
      <c r="C31" s="266">
        <v>0</v>
      </c>
      <c r="D31" s="266">
        <f t="shared" si="0"/>
        <v>75920</v>
      </c>
      <c r="E31" s="266">
        <v>37877</v>
      </c>
      <c r="F31" s="266">
        <v>37877</v>
      </c>
      <c r="G31" s="266">
        <f t="shared" si="1"/>
        <v>38043</v>
      </c>
      <c r="H31" s="282">
        <v>3900</v>
      </c>
    </row>
    <row r="32" spans="1:8" x14ac:dyDescent="0.35">
      <c r="A32" s="279" t="s">
        <v>126</v>
      </c>
      <c r="B32" s="283">
        <f>SUM(B33:B41)</f>
        <v>32240</v>
      </c>
      <c r="C32" s="283">
        <f>SUM(C33:C41)</f>
        <v>0</v>
      </c>
      <c r="D32" s="283">
        <f t="shared" si="0"/>
        <v>32240</v>
      </c>
      <c r="E32" s="283">
        <f>SUM(E33:E41)</f>
        <v>600</v>
      </c>
      <c r="F32" s="283">
        <f>SUM(F33:F41)</f>
        <v>600</v>
      </c>
      <c r="G32" s="283">
        <f t="shared" si="1"/>
        <v>31640</v>
      </c>
      <c r="H32" s="284">
        <v>0</v>
      </c>
    </row>
    <row r="33" spans="1:8" x14ac:dyDescent="0.35">
      <c r="A33" s="281" t="s">
        <v>127</v>
      </c>
      <c r="B33" s="266">
        <v>0</v>
      </c>
      <c r="C33" s="266">
        <v>0</v>
      </c>
      <c r="D33" s="266">
        <f t="shared" si="0"/>
        <v>0</v>
      </c>
      <c r="E33" s="266">
        <v>0</v>
      </c>
      <c r="F33" s="266">
        <v>0</v>
      </c>
      <c r="G33" s="266">
        <f t="shared" si="1"/>
        <v>0</v>
      </c>
      <c r="H33" s="282">
        <v>4100</v>
      </c>
    </row>
    <row r="34" spans="1:8" x14ac:dyDescent="0.35">
      <c r="A34" s="281" t="s">
        <v>128</v>
      </c>
      <c r="B34" s="266">
        <v>0</v>
      </c>
      <c r="C34" s="266">
        <v>0</v>
      </c>
      <c r="D34" s="266">
        <f t="shared" si="0"/>
        <v>0</v>
      </c>
      <c r="E34" s="266">
        <v>0</v>
      </c>
      <c r="F34" s="266">
        <v>0</v>
      </c>
      <c r="G34" s="266">
        <f t="shared" si="1"/>
        <v>0</v>
      </c>
      <c r="H34" s="282">
        <v>4200</v>
      </c>
    </row>
    <row r="35" spans="1:8" x14ac:dyDescent="0.35">
      <c r="A35" s="281" t="s">
        <v>129</v>
      </c>
      <c r="B35" s="266">
        <v>0</v>
      </c>
      <c r="C35" s="266">
        <v>0</v>
      </c>
      <c r="D35" s="266">
        <f t="shared" si="0"/>
        <v>0</v>
      </c>
      <c r="E35" s="266">
        <v>0</v>
      </c>
      <c r="F35" s="266">
        <v>0</v>
      </c>
      <c r="G35" s="266">
        <f t="shared" si="1"/>
        <v>0</v>
      </c>
      <c r="H35" s="282">
        <v>4300</v>
      </c>
    </row>
    <row r="36" spans="1:8" x14ac:dyDescent="0.35">
      <c r="A36" s="281" t="s">
        <v>130</v>
      </c>
      <c r="B36" s="266">
        <v>32240</v>
      </c>
      <c r="C36" s="266">
        <v>0</v>
      </c>
      <c r="D36" s="266">
        <f t="shared" si="0"/>
        <v>32240</v>
      </c>
      <c r="E36" s="266">
        <v>600</v>
      </c>
      <c r="F36" s="266">
        <v>600</v>
      </c>
      <c r="G36" s="266">
        <f t="shared" si="1"/>
        <v>31640</v>
      </c>
      <c r="H36" s="282">
        <v>4400</v>
      </c>
    </row>
    <row r="37" spans="1:8" x14ac:dyDescent="0.35">
      <c r="A37" s="281" t="s">
        <v>131</v>
      </c>
      <c r="B37" s="266">
        <v>0</v>
      </c>
      <c r="C37" s="266">
        <v>0</v>
      </c>
      <c r="D37" s="266">
        <f t="shared" si="0"/>
        <v>0</v>
      </c>
      <c r="E37" s="266">
        <v>0</v>
      </c>
      <c r="F37" s="266">
        <v>0</v>
      </c>
      <c r="G37" s="266">
        <f t="shared" si="1"/>
        <v>0</v>
      </c>
      <c r="H37" s="282">
        <v>4500</v>
      </c>
    </row>
    <row r="38" spans="1:8" x14ac:dyDescent="0.35">
      <c r="A38" s="281" t="s">
        <v>471</v>
      </c>
      <c r="B38" s="266">
        <v>0</v>
      </c>
      <c r="C38" s="266">
        <v>0</v>
      </c>
      <c r="D38" s="266">
        <f t="shared" si="0"/>
        <v>0</v>
      </c>
      <c r="E38" s="266">
        <v>0</v>
      </c>
      <c r="F38" s="266">
        <v>0</v>
      </c>
      <c r="G38" s="266">
        <f t="shared" si="1"/>
        <v>0</v>
      </c>
      <c r="H38" s="282">
        <v>4600</v>
      </c>
    </row>
    <row r="39" spans="1:8" x14ac:dyDescent="0.35">
      <c r="A39" s="281" t="s">
        <v>133</v>
      </c>
      <c r="B39" s="266">
        <v>0</v>
      </c>
      <c r="C39" s="266">
        <v>0</v>
      </c>
      <c r="D39" s="266">
        <f t="shared" si="0"/>
        <v>0</v>
      </c>
      <c r="E39" s="266">
        <v>0</v>
      </c>
      <c r="F39" s="266">
        <v>0</v>
      </c>
      <c r="G39" s="266">
        <f t="shared" si="1"/>
        <v>0</v>
      </c>
      <c r="H39" s="282">
        <v>4700</v>
      </c>
    </row>
    <row r="40" spans="1:8" x14ac:dyDescent="0.35">
      <c r="A40" s="281" t="s">
        <v>134</v>
      </c>
      <c r="B40" s="266">
        <v>0</v>
      </c>
      <c r="C40" s="266">
        <v>0</v>
      </c>
      <c r="D40" s="266">
        <f t="shared" si="0"/>
        <v>0</v>
      </c>
      <c r="E40" s="266">
        <v>0</v>
      </c>
      <c r="F40" s="266">
        <v>0</v>
      </c>
      <c r="G40" s="266">
        <f t="shared" si="1"/>
        <v>0</v>
      </c>
      <c r="H40" s="282">
        <v>4800</v>
      </c>
    </row>
    <row r="41" spans="1:8" x14ac:dyDescent="0.35">
      <c r="A41" s="281" t="s">
        <v>135</v>
      </c>
      <c r="B41" s="266">
        <v>0</v>
      </c>
      <c r="C41" s="266">
        <v>0</v>
      </c>
      <c r="D41" s="266">
        <f t="shared" si="0"/>
        <v>0</v>
      </c>
      <c r="E41" s="266">
        <v>0</v>
      </c>
      <c r="F41" s="266">
        <v>0</v>
      </c>
      <c r="G41" s="266">
        <f t="shared" si="1"/>
        <v>0</v>
      </c>
      <c r="H41" s="282">
        <v>4900</v>
      </c>
    </row>
    <row r="42" spans="1:8" x14ac:dyDescent="0.35">
      <c r="A42" s="279" t="s">
        <v>472</v>
      </c>
      <c r="B42" s="283">
        <f>SUM(B43:B51)</f>
        <v>26000</v>
      </c>
      <c r="C42" s="283">
        <f>SUM(C43:C51)</f>
        <v>8592</v>
      </c>
      <c r="D42" s="283">
        <f t="shared" si="0"/>
        <v>34592</v>
      </c>
      <c r="E42" s="283">
        <f>SUM(E43:E51)</f>
        <v>10671.75</v>
      </c>
      <c r="F42" s="283">
        <f>SUM(F43:F51)</f>
        <v>10671.75</v>
      </c>
      <c r="G42" s="283">
        <f t="shared" si="1"/>
        <v>23920.25</v>
      </c>
      <c r="H42" s="284">
        <v>0</v>
      </c>
    </row>
    <row r="43" spans="1:8" x14ac:dyDescent="0.35">
      <c r="A43" s="285" t="s">
        <v>473</v>
      </c>
      <c r="B43" s="266">
        <v>1040</v>
      </c>
      <c r="C43" s="266">
        <v>9632</v>
      </c>
      <c r="D43" s="266">
        <f t="shared" si="0"/>
        <v>10672</v>
      </c>
      <c r="E43" s="266">
        <v>10671.75</v>
      </c>
      <c r="F43" s="266">
        <v>10671.75</v>
      </c>
      <c r="G43" s="266">
        <f t="shared" si="1"/>
        <v>0.25</v>
      </c>
      <c r="H43" s="282">
        <v>5100</v>
      </c>
    </row>
    <row r="44" spans="1:8" x14ac:dyDescent="0.35">
      <c r="A44" s="281" t="s">
        <v>474</v>
      </c>
      <c r="B44" s="266">
        <v>2080</v>
      </c>
      <c r="C44" s="266">
        <v>-1040</v>
      </c>
      <c r="D44" s="266">
        <f t="shared" si="0"/>
        <v>1040</v>
      </c>
      <c r="E44" s="266">
        <v>0</v>
      </c>
      <c r="F44" s="266">
        <v>0</v>
      </c>
      <c r="G44" s="266">
        <f t="shared" si="1"/>
        <v>1040</v>
      </c>
      <c r="H44" s="282">
        <v>5200</v>
      </c>
    </row>
    <row r="45" spans="1:8" x14ac:dyDescent="0.35">
      <c r="A45" s="281" t="s">
        <v>475</v>
      </c>
      <c r="B45" s="266">
        <v>0</v>
      </c>
      <c r="C45" s="266">
        <v>0</v>
      </c>
      <c r="D45" s="266">
        <f t="shared" si="0"/>
        <v>0</v>
      </c>
      <c r="E45" s="266">
        <v>0</v>
      </c>
      <c r="F45" s="266">
        <v>0</v>
      </c>
      <c r="G45" s="266">
        <f t="shared" si="1"/>
        <v>0</v>
      </c>
      <c r="H45" s="282">
        <v>5300</v>
      </c>
    </row>
    <row r="46" spans="1:8" x14ac:dyDescent="0.35">
      <c r="A46" s="281" t="s">
        <v>476</v>
      </c>
      <c r="B46" s="266">
        <v>1040</v>
      </c>
      <c r="C46" s="266">
        <v>0</v>
      </c>
      <c r="D46" s="266">
        <f t="shared" si="0"/>
        <v>1040</v>
      </c>
      <c r="E46" s="266">
        <v>0</v>
      </c>
      <c r="F46" s="266">
        <v>0</v>
      </c>
      <c r="G46" s="266">
        <f t="shared" si="1"/>
        <v>1040</v>
      </c>
      <c r="H46" s="282">
        <v>5400</v>
      </c>
    </row>
    <row r="47" spans="1:8" x14ac:dyDescent="0.35">
      <c r="A47" s="281" t="s">
        <v>477</v>
      </c>
      <c r="B47" s="266">
        <v>0</v>
      </c>
      <c r="C47" s="266">
        <v>0</v>
      </c>
      <c r="D47" s="266">
        <f t="shared" si="0"/>
        <v>0</v>
      </c>
      <c r="E47" s="266">
        <v>0</v>
      </c>
      <c r="F47" s="266">
        <v>0</v>
      </c>
      <c r="G47" s="266">
        <f t="shared" si="1"/>
        <v>0</v>
      </c>
      <c r="H47" s="282">
        <v>5500</v>
      </c>
    </row>
    <row r="48" spans="1:8" x14ac:dyDescent="0.35">
      <c r="A48" s="281" t="s">
        <v>478</v>
      </c>
      <c r="B48" s="266">
        <v>21840</v>
      </c>
      <c r="C48" s="266">
        <v>0</v>
      </c>
      <c r="D48" s="266">
        <f t="shared" si="0"/>
        <v>21840</v>
      </c>
      <c r="E48" s="266">
        <v>0</v>
      </c>
      <c r="F48" s="266">
        <v>0</v>
      </c>
      <c r="G48" s="266">
        <f t="shared" si="1"/>
        <v>21840</v>
      </c>
      <c r="H48" s="282">
        <v>5600</v>
      </c>
    </row>
    <row r="49" spans="1:8" x14ac:dyDescent="0.35">
      <c r="A49" s="281" t="s">
        <v>479</v>
      </c>
      <c r="B49" s="266">
        <v>0</v>
      </c>
      <c r="C49" s="266">
        <v>0</v>
      </c>
      <c r="D49" s="266">
        <f t="shared" si="0"/>
        <v>0</v>
      </c>
      <c r="E49" s="266">
        <v>0</v>
      </c>
      <c r="F49" s="266">
        <v>0</v>
      </c>
      <c r="G49" s="266">
        <f t="shared" si="1"/>
        <v>0</v>
      </c>
      <c r="H49" s="282">
        <v>5700</v>
      </c>
    </row>
    <row r="50" spans="1:8" x14ac:dyDescent="0.35">
      <c r="A50" s="281" t="s">
        <v>480</v>
      </c>
      <c r="B50" s="266">
        <v>0</v>
      </c>
      <c r="C50" s="266">
        <v>0</v>
      </c>
      <c r="D50" s="266">
        <f t="shared" si="0"/>
        <v>0</v>
      </c>
      <c r="E50" s="266">
        <v>0</v>
      </c>
      <c r="F50" s="266">
        <v>0</v>
      </c>
      <c r="G50" s="266">
        <f t="shared" si="1"/>
        <v>0</v>
      </c>
      <c r="H50" s="282">
        <v>5800</v>
      </c>
    </row>
    <row r="51" spans="1:8" x14ac:dyDescent="0.35">
      <c r="A51" s="281" t="s">
        <v>186</v>
      </c>
      <c r="B51" s="266">
        <v>0</v>
      </c>
      <c r="C51" s="266">
        <v>0</v>
      </c>
      <c r="D51" s="266">
        <f t="shared" si="0"/>
        <v>0</v>
      </c>
      <c r="E51" s="266">
        <v>0</v>
      </c>
      <c r="F51" s="266">
        <v>0</v>
      </c>
      <c r="G51" s="266">
        <f t="shared" si="1"/>
        <v>0</v>
      </c>
      <c r="H51" s="282">
        <v>5900</v>
      </c>
    </row>
    <row r="52" spans="1:8" x14ac:dyDescent="0.35">
      <c r="A52" s="279" t="s">
        <v>151</v>
      </c>
      <c r="B52" s="283">
        <f>SUM(B53:B55)</f>
        <v>0</v>
      </c>
      <c r="C52" s="283">
        <f>SUM(C53:C55)</f>
        <v>0</v>
      </c>
      <c r="D52" s="283">
        <f t="shared" si="0"/>
        <v>0</v>
      </c>
      <c r="E52" s="283">
        <f>SUM(E53:E55)</f>
        <v>0</v>
      </c>
      <c r="F52" s="283">
        <f>SUM(F53:F55)</f>
        <v>0</v>
      </c>
      <c r="G52" s="283">
        <f t="shared" si="1"/>
        <v>0</v>
      </c>
      <c r="H52" s="284">
        <v>0</v>
      </c>
    </row>
    <row r="53" spans="1:8" x14ac:dyDescent="0.35">
      <c r="A53" s="281" t="s">
        <v>481</v>
      </c>
      <c r="B53" s="266">
        <v>0</v>
      </c>
      <c r="C53" s="266">
        <v>0</v>
      </c>
      <c r="D53" s="266">
        <f t="shared" si="0"/>
        <v>0</v>
      </c>
      <c r="E53" s="266">
        <v>0</v>
      </c>
      <c r="F53" s="266">
        <v>0</v>
      </c>
      <c r="G53" s="266">
        <f t="shared" si="1"/>
        <v>0</v>
      </c>
      <c r="H53" s="282">
        <v>6100</v>
      </c>
    </row>
    <row r="54" spans="1:8" x14ac:dyDescent="0.35">
      <c r="A54" s="281" t="s">
        <v>482</v>
      </c>
      <c r="B54" s="266">
        <v>0</v>
      </c>
      <c r="C54" s="266">
        <v>0</v>
      </c>
      <c r="D54" s="266">
        <f t="shared" si="0"/>
        <v>0</v>
      </c>
      <c r="E54" s="266">
        <v>0</v>
      </c>
      <c r="F54" s="266">
        <v>0</v>
      </c>
      <c r="G54" s="266">
        <f t="shared" si="1"/>
        <v>0</v>
      </c>
      <c r="H54" s="282">
        <v>6200</v>
      </c>
    </row>
    <row r="55" spans="1:8" x14ac:dyDescent="0.35">
      <c r="A55" s="281" t="s">
        <v>483</v>
      </c>
      <c r="B55" s="266">
        <v>0</v>
      </c>
      <c r="C55" s="266">
        <v>0</v>
      </c>
      <c r="D55" s="266">
        <f t="shared" si="0"/>
        <v>0</v>
      </c>
      <c r="E55" s="266">
        <v>0</v>
      </c>
      <c r="F55" s="266">
        <v>0</v>
      </c>
      <c r="G55" s="266">
        <f t="shared" si="1"/>
        <v>0</v>
      </c>
      <c r="H55" s="282">
        <v>6300</v>
      </c>
    </row>
    <row r="56" spans="1:8" x14ac:dyDescent="0.35">
      <c r="A56" s="279" t="s">
        <v>484</v>
      </c>
      <c r="B56" s="283">
        <f>SUM(B57:B63)</f>
        <v>0</v>
      </c>
      <c r="C56" s="283">
        <f>SUM(C57:C63)</f>
        <v>0</v>
      </c>
      <c r="D56" s="283">
        <f t="shared" si="0"/>
        <v>0</v>
      </c>
      <c r="E56" s="283">
        <f>SUM(E57:E63)</f>
        <v>0</v>
      </c>
      <c r="F56" s="283">
        <f>SUM(F57:F63)</f>
        <v>0</v>
      </c>
      <c r="G56" s="283">
        <f t="shared" si="1"/>
        <v>0</v>
      </c>
      <c r="H56" s="284">
        <v>0</v>
      </c>
    </row>
    <row r="57" spans="1:8" x14ac:dyDescent="0.35">
      <c r="A57" s="281" t="s">
        <v>485</v>
      </c>
      <c r="B57" s="266">
        <v>0</v>
      </c>
      <c r="C57" s="266">
        <v>0</v>
      </c>
      <c r="D57" s="266">
        <f t="shared" si="0"/>
        <v>0</v>
      </c>
      <c r="E57" s="266">
        <v>0</v>
      </c>
      <c r="F57" s="266">
        <v>0</v>
      </c>
      <c r="G57" s="266">
        <f t="shared" si="1"/>
        <v>0</v>
      </c>
      <c r="H57" s="282">
        <v>7100</v>
      </c>
    </row>
    <row r="58" spans="1:8" x14ac:dyDescent="0.35">
      <c r="A58" s="281" t="s">
        <v>486</v>
      </c>
      <c r="B58" s="266">
        <v>0</v>
      </c>
      <c r="C58" s="266">
        <v>0</v>
      </c>
      <c r="D58" s="266">
        <f t="shared" si="0"/>
        <v>0</v>
      </c>
      <c r="E58" s="266">
        <v>0</v>
      </c>
      <c r="F58" s="266">
        <v>0</v>
      </c>
      <c r="G58" s="266">
        <f t="shared" si="1"/>
        <v>0</v>
      </c>
      <c r="H58" s="282">
        <v>7200</v>
      </c>
    </row>
    <row r="59" spans="1:8" x14ac:dyDescent="0.35">
      <c r="A59" s="281" t="s">
        <v>487</v>
      </c>
      <c r="B59" s="266">
        <v>0</v>
      </c>
      <c r="C59" s="266">
        <v>0</v>
      </c>
      <c r="D59" s="266">
        <f t="shared" si="0"/>
        <v>0</v>
      </c>
      <c r="E59" s="266">
        <v>0</v>
      </c>
      <c r="F59" s="266">
        <v>0</v>
      </c>
      <c r="G59" s="266">
        <f t="shared" si="1"/>
        <v>0</v>
      </c>
      <c r="H59" s="282">
        <v>7300</v>
      </c>
    </row>
    <row r="60" spans="1:8" x14ac:dyDescent="0.35">
      <c r="A60" s="281" t="s">
        <v>488</v>
      </c>
      <c r="B60" s="266">
        <v>0</v>
      </c>
      <c r="C60" s="266">
        <v>0</v>
      </c>
      <c r="D60" s="266">
        <f t="shared" si="0"/>
        <v>0</v>
      </c>
      <c r="E60" s="266">
        <v>0</v>
      </c>
      <c r="F60" s="266">
        <v>0</v>
      </c>
      <c r="G60" s="266">
        <f t="shared" si="1"/>
        <v>0</v>
      </c>
      <c r="H60" s="282">
        <v>7400</v>
      </c>
    </row>
    <row r="61" spans="1:8" x14ac:dyDescent="0.35">
      <c r="A61" s="281" t="s">
        <v>489</v>
      </c>
      <c r="B61" s="266">
        <v>0</v>
      </c>
      <c r="C61" s="266">
        <v>0</v>
      </c>
      <c r="D61" s="266">
        <f t="shared" si="0"/>
        <v>0</v>
      </c>
      <c r="E61" s="266">
        <v>0</v>
      </c>
      <c r="F61" s="266">
        <v>0</v>
      </c>
      <c r="G61" s="266">
        <f t="shared" si="1"/>
        <v>0</v>
      </c>
      <c r="H61" s="282">
        <v>7500</v>
      </c>
    </row>
    <row r="62" spans="1:8" x14ac:dyDescent="0.35">
      <c r="A62" s="281" t="s">
        <v>490</v>
      </c>
      <c r="B62" s="266">
        <v>0</v>
      </c>
      <c r="C62" s="266">
        <v>0</v>
      </c>
      <c r="D62" s="266">
        <f t="shared" si="0"/>
        <v>0</v>
      </c>
      <c r="E62" s="266">
        <v>0</v>
      </c>
      <c r="F62" s="266">
        <v>0</v>
      </c>
      <c r="G62" s="266">
        <f t="shared" si="1"/>
        <v>0</v>
      </c>
      <c r="H62" s="282">
        <v>7600</v>
      </c>
    </row>
    <row r="63" spans="1:8" x14ac:dyDescent="0.35">
      <c r="A63" s="281" t="s">
        <v>491</v>
      </c>
      <c r="B63" s="266">
        <v>0</v>
      </c>
      <c r="C63" s="266">
        <v>0</v>
      </c>
      <c r="D63" s="266">
        <f t="shared" si="0"/>
        <v>0</v>
      </c>
      <c r="E63" s="266">
        <v>0</v>
      </c>
      <c r="F63" s="266">
        <v>0</v>
      </c>
      <c r="G63" s="266">
        <f t="shared" si="1"/>
        <v>0</v>
      </c>
      <c r="H63" s="282">
        <v>7900</v>
      </c>
    </row>
    <row r="64" spans="1:8" x14ac:dyDescent="0.35">
      <c r="A64" s="279" t="s">
        <v>136</v>
      </c>
      <c r="B64" s="283">
        <f>SUM(B65:B67)</f>
        <v>0</v>
      </c>
      <c r="C64" s="283">
        <f>SUM(C65:C67)</f>
        <v>0</v>
      </c>
      <c r="D64" s="283">
        <f t="shared" si="0"/>
        <v>0</v>
      </c>
      <c r="E64" s="283">
        <f>SUM(E65:E67)</f>
        <v>0</v>
      </c>
      <c r="F64" s="283">
        <f>SUM(F65:F67)</f>
        <v>0</v>
      </c>
      <c r="G64" s="283">
        <f t="shared" si="1"/>
        <v>0</v>
      </c>
      <c r="H64" s="284">
        <v>0</v>
      </c>
    </row>
    <row r="65" spans="1:8" x14ac:dyDescent="0.35">
      <c r="A65" s="281" t="s">
        <v>137</v>
      </c>
      <c r="B65" s="266">
        <v>0</v>
      </c>
      <c r="C65" s="266">
        <v>0</v>
      </c>
      <c r="D65" s="266">
        <f t="shared" si="0"/>
        <v>0</v>
      </c>
      <c r="E65" s="266">
        <v>0</v>
      </c>
      <c r="F65" s="266">
        <v>0</v>
      </c>
      <c r="G65" s="266">
        <f t="shared" si="1"/>
        <v>0</v>
      </c>
      <c r="H65" s="282">
        <v>8100</v>
      </c>
    </row>
    <row r="66" spans="1:8" x14ac:dyDescent="0.35">
      <c r="A66" s="281" t="s">
        <v>138</v>
      </c>
      <c r="B66" s="266">
        <v>0</v>
      </c>
      <c r="C66" s="266">
        <v>0</v>
      </c>
      <c r="D66" s="266">
        <f t="shared" si="0"/>
        <v>0</v>
      </c>
      <c r="E66" s="266">
        <v>0</v>
      </c>
      <c r="F66" s="266">
        <v>0</v>
      </c>
      <c r="G66" s="266">
        <f t="shared" si="1"/>
        <v>0</v>
      </c>
      <c r="H66" s="282">
        <v>8300</v>
      </c>
    </row>
    <row r="67" spans="1:8" x14ac:dyDescent="0.35">
      <c r="A67" s="281" t="s">
        <v>139</v>
      </c>
      <c r="B67" s="266">
        <v>0</v>
      </c>
      <c r="C67" s="266">
        <v>0</v>
      </c>
      <c r="D67" s="266">
        <f t="shared" si="0"/>
        <v>0</v>
      </c>
      <c r="E67" s="266">
        <v>0</v>
      </c>
      <c r="F67" s="266">
        <v>0</v>
      </c>
      <c r="G67" s="266">
        <f t="shared" si="1"/>
        <v>0</v>
      </c>
      <c r="H67" s="282">
        <v>8500</v>
      </c>
    </row>
    <row r="68" spans="1:8" x14ac:dyDescent="0.35">
      <c r="A68" s="279" t="s">
        <v>492</v>
      </c>
      <c r="B68" s="283">
        <f>SUM(B69:B75)</f>
        <v>0</v>
      </c>
      <c r="C68" s="283">
        <f>SUM(C69:C75)</f>
        <v>0</v>
      </c>
      <c r="D68" s="283">
        <f t="shared" si="0"/>
        <v>0</v>
      </c>
      <c r="E68" s="283">
        <f>SUM(E69:E75)</f>
        <v>0</v>
      </c>
      <c r="F68" s="283">
        <f>SUM(F69:F75)</f>
        <v>0</v>
      </c>
      <c r="G68" s="283">
        <f t="shared" si="1"/>
        <v>0</v>
      </c>
      <c r="H68" s="284">
        <v>0</v>
      </c>
    </row>
    <row r="69" spans="1:8" x14ac:dyDescent="0.35">
      <c r="A69" s="281" t="s">
        <v>493</v>
      </c>
      <c r="B69" s="266">
        <v>0</v>
      </c>
      <c r="C69" s="266">
        <v>0</v>
      </c>
      <c r="D69" s="266">
        <f t="shared" ref="D69:D75" si="2">B69+C69</f>
        <v>0</v>
      </c>
      <c r="E69" s="266">
        <v>0</v>
      </c>
      <c r="F69" s="266">
        <v>0</v>
      </c>
      <c r="G69" s="266">
        <f t="shared" ref="G69:G75" si="3">D69-E69</f>
        <v>0</v>
      </c>
      <c r="H69" s="282">
        <v>9100</v>
      </c>
    </row>
    <row r="70" spans="1:8" x14ac:dyDescent="0.35">
      <c r="A70" s="281" t="s">
        <v>141</v>
      </c>
      <c r="B70" s="266">
        <v>0</v>
      </c>
      <c r="C70" s="266">
        <v>0</v>
      </c>
      <c r="D70" s="266">
        <f t="shared" si="2"/>
        <v>0</v>
      </c>
      <c r="E70" s="266">
        <v>0</v>
      </c>
      <c r="F70" s="266">
        <v>0</v>
      </c>
      <c r="G70" s="266">
        <f t="shared" si="3"/>
        <v>0</v>
      </c>
      <c r="H70" s="282">
        <v>9200</v>
      </c>
    </row>
    <row r="71" spans="1:8" x14ac:dyDescent="0.35">
      <c r="A71" s="281" t="s">
        <v>142</v>
      </c>
      <c r="B71" s="266">
        <v>0</v>
      </c>
      <c r="C71" s="266">
        <v>0</v>
      </c>
      <c r="D71" s="266">
        <f t="shared" si="2"/>
        <v>0</v>
      </c>
      <c r="E71" s="266">
        <v>0</v>
      </c>
      <c r="F71" s="266">
        <v>0</v>
      </c>
      <c r="G71" s="266">
        <f t="shared" si="3"/>
        <v>0</v>
      </c>
      <c r="H71" s="282">
        <v>9300</v>
      </c>
    </row>
    <row r="72" spans="1:8" x14ac:dyDescent="0.35">
      <c r="A72" s="281" t="s">
        <v>143</v>
      </c>
      <c r="B72" s="266">
        <v>0</v>
      </c>
      <c r="C72" s="266">
        <v>0</v>
      </c>
      <c r="D72" s="266">
        <f t="shared" si="2"/>
        <v>0</v>
      </c>
      <c r="E72" s="266">
        <v>0</v>
      </c>
      <c r="F72" s="266">
        <v>0</v>
      </c>
      <c r="G72" s="266">
        <f t="shared" si="3"/>
        <v>0</v>
      </c>
      <c r="H72" s="282">
        <v>9400</v>
      </c>
    </row>
    <row r="73" spans="1:8" x14ac:dyDescent="0.35">
      <c r="A73" s="281" t="s">
        <v>144</v>
      </c>
      <c r="B73" s="266">
        <v>0</v>
      </c>
      <c r="C73" s="266">
        <v>0</v>
      </c>
      <c r="D73" s="266">
        <f t="shared" si="2"/>
        <v>0</v>
      </c>
      <c r="E73" s="266">
        <v>0</v>
      </c>
      <c r="F73" s="266">
        <v>0</v>
      </c>
      <c r="G73" s="266">
        <f t="shared" si="3"/>
        <v>0</v>
      </c>
      <c r="H73" s="282">
        <v>9500</v>
      </c>
    </row>
    <row r="74" spans="1:8" x14ac:dyDescent="0.35">
      <c r="A74" s="281" t="s">
        <v>145</v>
      </c>
      <c r="B74" s="266">
        <v>0</v>
      </c>
      <c r="C74" s="266">
        <v>0</v>
      </c>
      <c r="D74" s="266">
        <f t="shared" si="2"/>
        <v>0</v>
      </c>
      <c r="E74" s="266">
        <v>0</v>
      </c>
      <c r="F74" s="266">
        <v>0</v>
      </c>
      <c r="G74" s="266">
        <f t="shared" si="3"/>
        <v>0</v>
      </c>
      <c r="H74" s="282">
        <v>9600</v>
      </c>
    </row>
    <row r="75" spans="1:8" x14ac:dyDescent="0.35">
      <c r="A75" s="286" t="s">
        <v>494</v>
      </c>
      <c r="B75" s="276">
        <v>0</v>
      </c>
      <c r="C75" s="276">
        <v>0</v>
      </c>
      <c r="D75" s="276">
        <f t="shared" si="2"/>
        <v>0</v>
      </c>
      <c r="E75" s="276">
        <v>0</v>
      </c>
      <c r="F75" s="276">
        <v>0</v>
      </c>
      <c r="G75" s="276">
        <f t="shared" si="3"/>
        <v>0</v>
      </c>
      <c r="H75" s="282">
        <v>9900</v>
      </c>
    </row>
    <row r="76" spans="1:8" x14ac:dyDescent="0.35">
      <c r="A76" s="277" t="s">
        <v>429</v>
      </c>
      <c r="B76" s="278">
        <f t="shared" ref="B76:G76" si="4">SUM(B4+B12+B22+B32+B42+B52+B56+B64+B68)</f>
        <v>7163841.96</v>
      </c>
      <c r="C76" s="278">
        <f t="shared" si="4"/>
        <v>0</v>
      </c>
      <c r="D76" s="278">
        <f t="shared" si="4"/>
        <v>7163841.96</v>
      </c>
      <c r="E76" s="278">
        <f t="shared" si="4"/>
        <v>1884295.9</v>
      </c>
      <c r="F76" s="278">
        <f t="shared" si="4"/>
        <v>1884295.9</v>
      </c>
      <c r="G76" s="278">
        <f t="shared" si="4"/>
        <v>5279546.0600000005</v>
      </c>
    </row>
    <row r="78" spans="1:8" x14ac:dyDescent="0.3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36328125" defaultRowHeight="14.5" x14ac:dyDescent="0.35"/>
  <cols>
    <col min="1" max="1" width="61.453125" style="255" customWidth="1"/>
    <col min="2" max="7" width="14.1796875" style="255" customWidth="1"/>
    <col min="8" max="16384" width="9.36328125" style="255"/>
  </cols>
  <sheetData>
    <row r="1" spans="1:7" ht="66" customHeight="1" x14ac:dyDescent="0.35">
      <c r="A1" s="494" t="s">
        <v>688</v>
      </c>
      <c r="B1" s="495"/>
      <c r="C1" s="495"/>
      <c r="D1" s="495"/>
      <c r="E1" s="495"/>
      <c r="F1" s="495"/>
      <c r="G1" s="496"/>
    </row>
    <row r="2" spans="1:7" x14ac:dyDescent="0.35">
      <c r="A2" s="256"/>
      <c r="B2" s="257"/>
      <c r="C2" s="258"/>
      <c r="D2" s="259" t="s">
        <v>425</v>
      </c>
      <c r="E2" s="258"/>
      <c r="F2" s="260"/>
      <c r="G2" s="489" t="s">
        <v>426</v>
      </c>
    </row>
    <row r="3" spans="1:7" ht="24.9" customHeight="1" x14ac:dyDescent="0.35">
      <c r="A3" s="261" t="s">
        <v>100</v>
      </c>
      <c r="B3" s="262" t="s">
        <v>341</v>
      </c>
      <c r="C3" s="262" t="s">
        <v>427</v>
      </c>
      <c r="D3" s="262" t="s">
        <v>402</v>
      </c>
      <c r="E3" s="262" t="s">
        <v>334</v>
      </c>
      <c r="F3" s="262" t="s">
        <v>347</v>
      </c>
      <c r="G3" s="490"/>
    </row>
    <row r="4" spans="1:7" x14ac:dyDescent="0.35">
      <c r="A4" s="269"/>
      <c r="B4" s="270"/>
      <c r="C4" s="270"/>
      <c r="D4" s="270"/>
      <c r="E4" s="270"/>
      <c r="F4" s="270"/>
      <c r="G4" s="270"/>
    </row>
    <row r="5" spans="1:7" x14ac:dyDescent="0.35">
      <c r="A5" s="287" t="s">
        <v>495</v>
      </c>
      <c r="B5" s="283">
        <f t="shared" ref="B5:G5" si="0">SUM(B6:B13)</f>
        <v>0</v>
      </c>
      <c r="C5" s="283">
        <f t="shared" si="0"/>
        <v>0</v>
      </c>
      <c r="D5" s="283">
        <f t="shared" si="0"/>
        <v>0</v>
      </c>
      <c r="E5" s="283">
        <f t="shared" si="0"/>
        <v>0</v>
      </c>
      <c r="F5" s="283">
        <f t="shared" si="0"/>
        <v>0</v>
      </c>
      <c r="G5" s="283">
        <f t="shared" si="0"/>
        <v>0</v>
      </c>
    </row>
    <row r="6" spans="1:7" x14ac:dyDescent="0.35">
      <c r="A6" s="288" t="s">
        <v>496</v>
      </c>
      <c r="B6" s="266">
        <v>0</v>
      </c>
      <c r="C6" s="266">
        <v>0</v>
      </c>
      <c r="D6" s="266">
        <f>B6+C6</f>
        <v>0</v>
      </c>
      <c r="E6" s="266">
        <v>0</v>
      </c>
      <c r="F6" s="266">
        <v>0</v>
      </c>
      <c r="G6" s="266">
        <f>D6-E6</f>
        <v>0</v>
      </c>
    </row>
    <row r="7" spans="1:7" x14ac:dyDescent="0.35">
      <c r="A7" s="288" t="s">
        <v>497</v>
      </c>
      <c r="B7" s="266">
        <v>0</v>
      </c>
      <c r="C7" s="266">
        <v>0</v>
      </c>
      <c r="D7" s="266">
        <f t="shared" ref="D7:D13" si="1">B7+C7</f>
        <v>0</v>
      </c>
      <c r="E7" s="266">
        <v>0</v>
      </c>
      <c r="F7" s="266">
        <v>0</v>
      </c>
      <c r="G7" s="266">
        <f t="shared" ref="G7:G13" si="2">D7-E7</f>
        <v>0</v>
      </c>
    </row>
    <row r="8" spans="1:7" x14ac:dyDescent="0.35">
      <c r="A8" s="288" t="s">
        <v>498</v>
      </c>
      <c r="B8" s="266">
        <v>0</v>
      </c>
      <c r="C8" s="266">
        <v>0</v>
      </c>
      <c r="D8" s="266">
        <f t="shared" si="1"/>
        <v>0</v>
      </c>
      <c r="E8" s="266">
        <v>0</v>
      </c>
      <c r="F8" s="266">
        <v>0</v>
      </c>
      <c r="G8" s="266">
        <f t="shared" si="2"/>
        <v>0</v>
      </c>
    </row>
    <row r="9" spans="1:7" x14ac:dyDescent="0.35">
      <c r="A9" s="288" t="s">
        <v>499</v>
      </c>
      <c r="B9" s="266">
        <v>0</v>
      </c>
      <c r="C9" s="266">
        <v>0</v>
      </c>
      <c r="D9" s="266">
        <f t="shared" si="1"/>
        <v>0</v>
      </c>
      <c r="E9" s="266">
        <v>0</v>
      </c>
      <c r="F9" s="266">
        <v>0</v>
      </c>
      <c r="G9" s="266">
        <f t="shared" si="2"/>
        <v>0</v>
      </c>
    </row>
    <row r="10" spans="1:7" x14ac:dyDescent="0.35">
      <c r="A10" s="288" t="s">
        <v>500</v>
      </c>
      <c r="B10" s="266">
        <v>0</v>
      </c>
      <c r="C10" s="266">
        <v>0</v>
      </c>
      <c r="D10" s="266">
        <f t="shared" si="1"/>
        <v>0</v>
      </c>
      <c r="E10" s="266">
        <v>0</v>
      </c>
      <c r="F10" s="266">
        <v>0</v>
      </c>
      <c r="G10" s="266">
        <f t="shared" si="2"/>
        <v>0</v>
      </c>
    </row>
    <row r="11" spans="1:7" x14ac:dyDescent="0.35">
      <c r="A11" s="288" t="s">
        <v>501</v>
      </c>
      <c r="B11" s="266">
        <v>0</v>
      </c>
      <c r="C11" s="266">
        <v>0</v>
      </c>
      <c r="D11" s="266">
        <f t="shared" si="1"/>
        <v>0</v>
      </c>
      <c r="E11" s="266">
        <v>0</v>
      </c>
      <c r="F11" s="266">
        <v>0</v>
      </c>
      <c r="G11" s="266">
        <f t="shared" si="2"/>
        <v>0</v>
      </c>
    </row>
    <row r="12" spans="1:7" x14ac:dyDescent="0.35">
      <c r="A12" s="288" t="s">
        <v>502</v>
      </c>
      <c r="B12" s="266">
        <v>0</v>
      </c>
      <c r="C12" s="266">
        <v>0</v>
      </c>
      <c r="D12" s="266">
        <f t="shared" si="1"/>
        <v>0</v>
      </c>
      <c r="E12" s="266">
        <v>0</v>
      </c>
      <c r="F12" s="266">
        <v>0</v>
      </c>
      <c r="G12" s="266">
        <f t="shared" si="2"/>
        <v>0</v>
      </c>
    </row>
    <row r="13" spans="1:7" x14ac:dyDescent="0.35">
      <c r="A13" s="288" t="s">
        <v>470</v>
      </c>
      <c r="B13" s="266">
        <v>0</v>
      </c>
      <c r="C13" s="266">
        <v>0</v>
      </c>
      <c r="D13" s="266">
        <f t="shared" si="1"/>
        <v>0</v>
      </c>
      <c r="E13" s="266">
        <v>0</v>
      </c>
      <c r="F13" s="266">
        <v>0</v>
      </c>
      <c r="G13" s="266">
        <f t="shared" si="2"/>
        <v>0</v>
      </c>
    </row>
    <row r="14" spans="1:7" x14ac:dyDescent="0.35">
      <c r="A14" s="288"/>
      <c r="B14" s="266"/>
      <c r="C14" s="266"/>
      <c r="D14" s="266"/>
      <c r="E14" s="266"/>
      <c r="F14" s="266"/>
      <c r="G14" s="266"/>
    </row>
    <row r="15" spans="1:7" x14ac:dyDescent="0.35">
      <c r="A15" s="287" t="s">
        <v>503</v>
      </c>
      <c r="B15" s="283">
        <f t="shared" ref="B15:G15" si="3">SUM(B16:B22)</f>
        <v>7163841.96</v>
      </c>
      <c r="C15" s="283">
        <f t="shared" si="3"/>
        <v>0</v>
      </c>
      <c r="D15" s="283">
        <f t="shared" si="3"/>
        <v>7163841.96</v>
      </c>
      <c r="E15" s="283">
        <f t="shared" si="3"/>
        <v>1884295.9</v>
      </c>
      <c r="F15" s="283">
        <f t="shared" si="3"/>
        <v>1884295.9</v>
      </c>
      <c r="G15" s="283">
        <f t="shared" si="3"/>
        <v>5279546.0600000005</v>
      </c>
    </row>
    <row r="16" spans="1:7" x14ac:dyDescent="0.35">
      <c r="A16" s="288" t="s">
        <v>504</v>
      </c>
      <c r="B16" s="266">
        <v>0</v>
      </c>
      <c r="C16" s="266">
        <v>0</v>
      </c>
      <c r="D16" s="266">
        <f>B16+C16</f>
        <v>0</v>
      </c>
      <c r="E16" s="266">
        <v>0</v>
      </c>
      <c r="F16" s="266">
        <v>0</v>
      </c>
      <c r="G16" s="266">
        <f t="shared" ref="G16:G22" si="4">D16-E16</f>
        <v>0</v>
      </c>
    </row>
    <row r="17" spans="1:7" x14ac:dyDescent="0.35">
      <c r="A17" s="288" t="s">
        <v>505</v>
      </c>
      <c r="B17" s="266">
        <v>0</v>
      </c>
      <c r="C17" s="266">
        <v>0</v>
      </c>
      <c r="D17" s="266">
        <f t="shared" ref="D17:D22" si="5">B17+C17</f>
        <v>0</v>
      </c>
      <c r="E17" s="266">
        <v>0</v>
      </c>
      <c r="F17" s="266">
        <v>0</v>
      </c>
      <c r="G17" s="266">
        <f t="shared" si="4"/>
        <v>0</v>
      </c>
    </row>
    <row r="18" spans="1:7" ht="10" customHeight="1" x14ac:dyDescent="0.35">
      <c r="A18" s="288" t="s">
        <v>506</v>
      </c>
      <c r="B18" s="266">
        <v>0</v>
      </c>
      <c r="C18" s="266">
        <v>0</v>
      </c>
      <c r="D18" s="266">
        <f t="shared" si="5"/>
        <v>0</v>
      </c>
      <c r="E18" s="266">
        <v>0</v>
      </c>
      <c r="F18" s="266">
        <v>0</v>
      </c>
      <c r="G18" s="266">
        <f t="shared" si="4"/>
        <v>0</v>
      </c>
    </row>
    <row r="19" spans="1:7" x14ac:dyDescent="0.35">
      <c r="A19" s="288" t="s">
        <v>507</v>
      </c>
      <c r="B19" s="266">
        <v>7163841.96</v>
      </c>
      <c r="C19" s="266">
        <v>0</v>
      </c>
      <c r="D19" s="266">
        <f t="shared" si="5"/>
        <v>7163841.96</v>
      </c>
      <c r="E19" s="266">
        <v>1884295.9</v>
      </c>
      <c r="F19" s="266">
        <v>1884295.9</v>
      </c>
      <c r="G19" s="266">
        <f t="shared" si="4"/>
        <v>5279546.0600000005</v>
      </c>
    </row>
    <row r="20" spans="1:7" x14ac:dyDescent="0.35">
      <c r="A20" s="288" t="s">
        <v>508</v>
      </c>
      <c r="B20" s="266">
        <v>0</v>
      </c>
      <c r="C20" s="266">
        <v>0</v>
      </c>
      <c r="D20" s="266">
        <f t="shared" si="5"/>
        <v>0</v>
      </c>
      <c r="E20" s="266">
        <v>0</v>
      </c>
      <c r="F20" s="266">
        <v>0</v>
      </c>
      <c r="G20" s="266">
        <f t="shared" si="4"/>
        <v>0</v>
      </c>
    </row>
    <row r="21" spans="1:7" x14ac:dyDescent="0.35">
      <c r="A21" s="288" t="s">
        <v>509</v>
      </c>
      <c r="B21" s="266">
        <v>0</v>
      </c>
      <c r="C21" s="266">
        <v>0</v>
      </c>
      <c r="D21" s="266">
        <f t="shared" si="5"/>
        <v>0</v>
      </c>
      <c r="E21" s="266">
        <v>0</v>
      </c>
      <c r="F21" s="266">
        <v>0</v>
      </c>
      <c r="G21" s="266">
        <f t="shared" si="4"/>
        <v>0</v>
      </c>
    </row>
    <row r="22" spans="1:7" x14ac:dyDescent="0.35">
      <c r="A22" s="288" t="s">
        <v>510</v>
      </c>
      <c r="B22" s="266">
        <v>0</v>
      </c>
      <c r="C22" s="266">
        <v>0</v>
      </c>
      <c r="D22" s="266">
        <f t="shared" si="5"/>
        <v>0</v>
      </c>
      <c r="E22" s="266">
        <v>0</v>
      </c>
      <c r="F22" s="266">
        <v>0</v>
      </c>
      <c r="G22" s="266">
        <f t="shared" si="4"/>
        <v>0</v>
      </c>
    </row>
    <row r="23" spans="1:7" x14ac:dyDescent="0.35">
      <c r="A23" s="288"/>
      <c r="B23" s="266"/>
      <c r="C23" s="266"/>
      <c r="D23" s="266"/>
      <c r="E23" s="266"/>
      <c r="F23" s="266"/>
      <c r="G23" s="266"/>
    </row>
    <row r="24" spans="1:7" x14ac:dyDescent="0.35">
      <c r="A24" s="287" t="s">
        <v>511</v>
      </c>
      <c r="B24" s="283">
        <f t="shared" ref="B24:G24" si="6">SUM(B25:B33)</f>
        <v>0</v>
      </c>
      <c r="C24" s="283">
        <f t="shared" si="6"/>
        <v>0</v>
      </c>
      <c r="D24" s="283">
        <f t="shared" si="6"/>
        <v>0</v>
      </c>
      <c r="E24" s="283">
        <f t="shared" si="6"/>
        <v>0</v>
      </c>
      <c r="F24" s="283">
        <f t="shared" si="6"/>
        <v>0</v>
      </c>
      <c r="G24" s="283">
        <f t="shared" si="6"/>
        <v>0</v>
      </c>
    </row>
    <row r="25" spans="1:7" x14ac:dyDescent="0.35">
      <c r="A25" s="288" t="s">
        <v>512</v>
      </c>
      <c r="B25" s="266">
        <v>0</v>
      </c>
      <c r="C25" s="266">
        <v>0</v>
      </c>
      <c r="D25" s="266">
        <f>B25+C25</f>
        <v>0</v>
      </c>
      <c r="E25" s="266">
        <v>0</v>
      </c>
      <c r="F25" s="266">
        <v>0</v>
      </c>
      <c r="G25" s="266">
        <f t="shared" ref="G25:G33" si="7">D25-E25</f>
        <v>0</v>
      </c>
    </row>
    <row r="26" spans="1:7" x14ac:dyDescent="0.35">
      <c r="A26" s="288" t="s">
        <v>513</v>
      </c>
      <c r="B26" s="266">
        <v>0</v>
      </c>
      <c r="C26" s="266">
        <v>0</v>
      </c>
      <c r="D26" s="266">
        <f t="shared" ref="D26:D33" si="8">B26+C26</f>
        <v>0</v>
      </c>
      <c r="E26" s="266">
        <v>0</v>
      </c>
      <c r="F26" s="266">
        <v>0</v>
      </c>
      <c r="G26" s="266">
        <f t="shared" si="7"/>
        <v>0</v>
      </c>
    </row>
    <row r="27" spans="1:7" ht="10" customHeight="1" x14ac:dyDescent="0.35">
      <c r="A27" s="288" t="s">
        <v>514</v>
      </c>
      <c r="B27" s="266">
        <v>0</v>
      </c>
      <c r="C27" s="266">
        <v>0</v>
      </c>
      <c r="D27" s="266">
        <f t="shared" si="8"/>
        <v>0</v>
      </c>
      <c r="E27" s="266">
        <v>0</v>
      </c>
      <c r="F27" s="266">
        <v>0</v>
      </c>
      <c r="G27" s="266">
        <f t="shared" si="7"/>
        <v>0</v>
      </c>
    </row>
    <row r="28" spans="1:7" x14ac:dyDescent="0.35">
      <c r="A28" s="288" t="s">
        <v>515</v>
      </c>
      <c r="B28" s="266">
        <v>0</v>
      </c>
      <c r="C28" s="266">
        <v>0</v>
      </c>
      <c r="D28" s="266">
        <f t="shared" si="8"/>
        <v>0</v>
      </c>
      <c r="E28" s="266">
        <v>0</v>
      </c>
      <c r="F28" s="266">
        <v>0</v>
      </c>
      <c r="G28" s="266">
        <f t="shared" si="7"/>
        <v>0</v>
      </c>
    </row>
    <row r="29" spans="1:7" x14ac:dyDescent="0.35">
      <c r="A29" s="288" t="s">
        <v>516</v>
      </c>
      <c r="B29" s="266">
        <v>0</v>
      </c>
      <c r="C29" s="266">
        <v>0</v>
      </c>
      <c r="D29" s="266">
        <f t="shared" si="8"/>
        <v>0</v>
      </c>
      <c r="E29" s="266">
        <v>0</v>
      </c>
      <c r="F29" s="266">
        <v>0</v>
      </c>
      <c r="G29" s="266">
        <f t="shared" si="7"/>
        <v>0</v>
      </c>
    </row>
    <row r="30" spans="1:7" x14ac:dyDescent="0.35">
      <c r="A30" s="288" t="s">
        <v>517</v>
      </c>
      <c r="B30" s="266">
        <v>0</v>
      </c>
      <c r="C30" s="266">
        <v>0</v>
      </c>
      <c r="D30" s="266">
        <f t="shared" si="8"/>
        <v>0</v>
      </c>
      <c r="E30" s="266">
        <v>0</v>
      </c>
      <c r="F30" s="266">
        <v>0</v>
      </c>
      <c r="G30" s="266">
        <f t="shared" si="7"/>
        <v>0</v>
      </c>
    </row>
    <row r="31" spans="1:7" x14ac:dyDescent="0.35">
      <c r="A31" s="288" t="s">
        <v>518</v>
      </c>
      <c r="B31" s="266">
        <v>0</v>
      </c>
      <c r="C31" s="266">
        <v>0</v>
      </c>
      <c r="D31" s="266">
        <f t="shared" si="8"/>
        <v>0</v>
      </c>
      <c r="E31" s="266">
        <v>0</v>
      </c>
      <c r="F31" s="266">
        <v>0</v>
      </c>
      <c r="G31" s="266">
        <f t="shared" si="7"/>
        <v>0</v>
      </c>
    </row>
    <row r="32" spans="1:7" x14ac:dyDescent="0.35">
      <c r="A32" s="288" t="s">
        <v>519</v>
      </c>
      <c r="B32" s="266">
        <v>0</v>
      </c>
      <c r="C32" s="266">
        <v>0</v>
      </c>
      <c r="D32" s="266">
        <f t="shared" si="8"/>
        <v>0</v>
      </c>
      <c r="E32" s="266">
        <v>0</v>
      </c>
      <c r="F32" s="266">
        <v>0</v>
      </c>
      <c r="G32" s="266">
        <f t="shared" si="7"/>
        <v>0</v>
      </c>
    </row>
    <row r="33" spans="1:7" x14ac:dyDescent="0.35">
      <c r="A33" s="288" t="s">
        <v>520</v>
      </c>
      <c r="B33" s="266">
        <v>0</v>
      </c>
      <c r="C33" s="266">
        <v>0</v>
      </c>
      <c r="D33" s="266">
        <f t="shared" si="8"/>
        <v>0</v>
      </c>
      <c r="E33" s="266">
        <v>0</v>
      </c>
      <c r="F33" s="266">
        <v>0</v>
      </c>
      <c r="G33" s="266">
        <f t="shared" si="7"/>
        <v>0</v>
      </c>
    </row>
    <row r="34" spans="1:7" x14ac:dyDescent="0.35">
      <c r="A34" s="288"/>
      <c r="B34" s="266"/>
      <c r="C34" s="266"/>
      <c r="D34" s="266"/>
      <c r="E34" s="266"/>
      <c r="F34" s="266"/>
      <c r="G34" s="266"/>
    </row>
    <row r="35" spans="1:7" x14ac:dyDescent="0.35">
      <c r="A35" s="287" t="s">
        <v>521</v>
      </c>
      <c r="B35" s="283">
        <f t="shared" ref="B35:G35" si="9">SUM(B36:B39)</f>
        <v>0</v>
      </c>
      <c r="C35" s="283">
        <f t="shared" si="9"/>
        <v>0</v>
      </c>
      <c r="D35" s="283">
        <f t="shared" si="9"/>
        <v>0</v>
      </c>
      <c r="E35" s="283">
        <f t="shared" si="9"/>
        <v>0</v>
      </c>
      <c r="F35" s="283">
        <f t="shared" si="9"/>
        <v>0</v>
      </c>
      <c r="G35" s="283">
        <f t="shared" si="9"/>
        <v>0</v>
      </c>
    </row>
    <row r="36" spans="1:7" x14ac:dyDescent="0.35">
      <c r="A36" s="288" t="s">
        <v>522</v>
      </c>
      <c r="B36" s="266">
        <v>0</v>
      </c>
      <c r="C36" s="266">
        <v>0</v>
      </c>
      <c r="D36" s="266">
        <f>B36+C36</f>
        <v>0</v>
      </c>
      <c r="E36" s="266">
        <v>0</v>
      </c>
      <c r="F36" s="266">
        <v>0</v>
      </c>
      <c r="G36" s="266">
        <f t="shared" ref="G36:G39" si="10">D36-E36</f>
        <v>0</v>
      </c>
    </row>
    <row r="37" spans="1:7" ht="11.25" customHeight="1" x14ac:dyDescent="0.35">
      <c r="A37" s="288" t="s">
        <v>523</v>
      </c>
      <c r="B37" s="266">
        <v>0</v>
      </c>
      <c r="C37" s="266">
        <v>0</v>
      </c>
      <c r="D37" s="266">
        <f t="shared" ref="D37:D39" si="11">B37+C37</f>
        <v>0</v>
      </c>
      <c r="E37" s="266">
        <v>0</v>
      </c>
      <c r="F37" s="266">
        <v>0</v>
      </c>
      <c r="G37" s="266">
        <f t="shared" si="10"/>
        <v>0</v>
      </c>
    </row>
    <row r="38" spans="1:7" ht="14" customHeight="1" x14ac:dyDescent="0.35">
      <c r="A38" s="288" t="s">
        <v>524</v>
      </c>
      <c r="B38" s="266">
        <v>0</v>
      </c>
      <c r="C38" s="266">
        <v>0</v>
      </c>
      <c r="D38" s="266">
        <f t="shared" si="11"/>
        <v>0</v>
      </c>
      <c r="E38" s="266">
        <v>0</v>
      </c>
      <c r="F38" s="266">
        <v>0</v>
      </c>
      <c r="G38" s="266">
        <f t="shared" si="10"/>
        <v>0</v>
      </c>
    </row>
    <row r="39" spans="1:7" x14ac:dyDescent="0.35">
      <c r="A39" s="288" t="s">
        <v>525</v>
      </c>
      <c r="B39" s="266">
        <v>0</v>
      </c>
      <c r="C39" s="266">
        <v>0</v>
      </c>
      <c r="D39" s="266">
        <f t="shared" si="11"/>
        <v>0</v>
      </c>
      <c r="E39" s="266">
        <v>0</v>
      </c>
      <c r="F39" s="266">
        <v>0</v>
      </c>
      <c r="G39" s="266">
        <f t="shared" si="10"/>
        <v>0</v>
      </c>
    </row>
    <row r="40" spans="1:7" x14ac:dyDescent="0.35">
      <c r="A40" s="288"/>
      <c r="B40" s="266"/>
      <c r="C40" s="266"/>
      <c r="D40" s="266"/>
      <c r="E40" s="266"/>
      <c r="F40" s="266"/>
      <c r="G40" s="266"/>
    </row>
    <row r="41" spans="1:7" x14ac:dyDescent="0.35">
      <c r="A41" s="267" t="s">
        <v>429</v>
      </c>
      <c r="B41" s="268">
        <f t="shared" ref="B41:G41" si="12">SUM(B35+B24+B15+B5)</f>
        <v>7163841.96</v>
      </c>
      <c r="C41" s="268">
        <f t="shared" si="12"/>
        <v>0</v>
      </c>
      <c r="D41" s="268">
        <f t="shared" si="12"/>
        <v>7163841.96</v>
      </c>
      <c r="E41" s="268">
        <f t="shared" si="12"/>
        <v>1884295.9</v>
      </c>
      <c r="F41" s="268">
        <f t="shared" si="12"/>
        <v>1884295.9</v>
      </c>
      <c r="G41" s="268">
        <f t="shared" si="12"/>
        <v>5279546.0600000005</v>
      </c>
    </row>
    <row r="43" spans="1:7" x14ac:dyDescent="0.3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36328125" defaultRowHeight="14.5" x14ac:dyDescent="0.35"/>
  <cols>
    <col min="1" max="1" width="27.453125" style="255" customWidth="1"/>
    <col min="2" max="2" width="38.90625" style="255" customWidth="1"/>
    <col min="3" max="3" width="16.1796875" style="255" customWidth="1"/>
    <col min="4" max="4" width="16.90625" style="255" customWidth="1"/>
    <col min="5" max="16384" width="9.36328125" style="255"/>
  </cols>
  <sheetData>
    <row r="1" spans="1:4" ht="54.5" customHeight="1" x14ac:dyDescent="0.35">
      <c r="A1" s="497" t="s">
        <v>694</v>
      </c>
      <c r="B1" s="498"/>
      <c r="C1" s="498"/>
      <c r="D1" s="499"/>
    </row>
    <row r="2" spans="1:4" ht="24.9" customHeight="1" x14ac:dyDescent="0.35">
      <c r="A2" s="289" t="s">
        <v>526</v>
      </c>
      <c r="B2" s="290" t="s">
        <v>527</v>
      </c>
      <c r="C2" s="290" t="s">
        <v>369</v>
      </c>
      <c r="D2" s="291" t="s">
        <v>232</v>
      </c>
    </row>
    <row r="3" spans="1:4" ht="15" customHeight="1" x14ac:dyDescent="0.35">
      <c r="A3" s="500" t="s">
        <v>528</v>
      </c>
      <c r="B3" s="501"/>
      <c r="C3" s="501"/>
      <c r="D3" s="502"/>
    </row>
    <row r="4" spans="1:4" x14ac:dyDescent="0.35">
      <c r="A4" s="292" t="s">
        <v>529</v>
      </c>
      <c r="B4" s="293"/>
      <c r="C4" s="293"/>
      <c r="D4" s="293">
        <f>+B4-C4</f>
        <v>0</v>
      </c>
    </row>
    <row r="5" spans="1:4" x14ac:dyDescent="0.35">
      <c r="A5" s="292"/>
      <c r="B5" s="293"/>
      <c r="C5" s="293"/>
      <c r="D5" s="293">
        <f t="shared" ref="D5:D10" si="0">+B5-C5</f>
        <v>0</v>
      </c>
    </row>
    <row r="6" spans="1:4" x14ac:dyDescent="0.35">
      <c r="A6" s="294"/>
      <c r="B6" s="295"/>
      <c r="C6" s="293"/>
      <c r="D6" s="293">
        <f t="shared" si="0"/>
        <v>0</v>
      </c>
    </row>
    <row r="7" spans="1:4" x14ac:dyDescent="0.35">
      <c r="A7" s="292"/>
      <c r="B7" s="293"/>
      <c r="C7" s="293"/>
      <c r="D7" s="293">
        <f t="shared" si="0"/>
        <v>0</v>
      </c>
    </row>
    <row r="8" spans="1:4" x14ac:dyDescent="0.35">
      <c r="A8" s="292"/>
      <c r="B8" s="293"/>
      <c r="C8" s="293"/>
      <c r="D8" s="293">
        <f t="shared" si="0"/>
        <v>0</v>
      </c>
    </row>
    <row r="9" spans="1:4" x14ac:dyDescent="0.35">
      <c r="A9" s="292"/>
      <c r="B9" s="296"/>
      <c r="C9" s="293"/>
      <c r="D9" s="293">
        <f t="shared" si="0"/>
        <v>0</v>
      </c>
    </row>
    <row r="10" spans="1:4" x14ac:dyDescent="0.35">
      <c r="A10" s="292"/>
      <c r="B10" s="293"/>
      <c r="C10" s="293"/>
      <c r="D10" s="293">
        <f t="shared" si="0"/>
        <v>0</v>
      </c>
    </row>
    <row r="11" spans="1:4" x14ac:dyDescent="0.35">
      <c r="A11" s="292" t="s">
        <v>530</v>
      </c>
      <c r="B11" s="295">
        <f>SUM(B4:B10)</f>
        <v>0</v>
      </c>
      <c r="C11" s="295">
        <f>SUM(C4:C10)</f>
        <v>0</v>
      </c>
      <c r="D11" s="295">
        <f>SUM(D4:D10)</f>
        <v>0</v>
      </c>
    </row>
    <row r="12" spans="1:4" x14ac:dyDescent="0.35">
      <c r="A12" s="297"/>
      <c r="B12" s="298"/>
      <c r="C12" s="298"/>
      <c r="D12" s="298"/>
    </row>
    <row r="13" spans="1:4" ht="15" customHeight="1" x14ac:dyDescent="0.35">
      <c r="A13" s="503" t="s">
        <v>531</v>
      </c>
      <c r="B13" s="504"/>
      <c r="C13" s="504"/>
      <c r="D13" s="505"/>
    </row>
    <row r="14" spans="1:4" x14ac:dyDescent="0.35">
      <c r="A14" s="292" t="s">
        <v>692</v>
      </c>
      <c r="B14" s="293"/>
      <c r="C14" s="293"/>
      <c r="D14" s="293">
        <f>+B14-C14</f>
        <v>0</v>
      </c>
    </row>
    <row r="15" spans="1:4" x14ac:dyDescent="0.35">
      <c r="A15" s="292" t="s">
        <v>693</v>
      </c>
      <c r="B15" s="293"/>
      <c r="C15" s="293"/>
      <c r="D15" s="293">
        <f t="shared" ref="D15:D23" si="1">+B15-C15</f>
        <v>0</v>
      </c>
    </row>
    <row r="16" spans="1:4" x14ac:dyDescent="0.35">
      <c r="A16" s="292"/>
      <c r="B16" s="293"/>
      <c r="C16" s="293"/>
      <c r="D16" s="293">
        <f t="shared" si="1"/>
        <v>0</v>
      </c>
    </row>
    <row r="17" spans="1:4" x14ac:dyDescent="0.35">
      <c r="A17" s="292"/>
      <c r="B17" s="293"/>
      <c r="C17" s="293"/>
      <c r="D17" s="293">
        <f t="shared" si="1"/>
        <v>0</v>
      </c>
    </row>
    <row r="18" spans="1:4" x14ac:dyDescent="0.35">
      <c r="A18" s="294"/>
      <c r="B18" s="295"/>
      <c r="C18" s="293"/>
      <c r="D18" s="293">
        <f t="shared" si="1"/>
        <v>0</v>
      </c>
    </row>
    <row r="19" spans="1:4" x14ac:dyDescent="0.35">
      <c r="A19" s="292"/>
      <c r="B19" s="293"/>
      <c r="C19" s="293"/>
      <c r="D19" s="293">
        <f t="shared" si="1"/>
        <v>0</v>
      </c>
    </row>
    <row r="20" spans="1:4" x14ac:dyDescent="0.35">
      <c r="A20" s="292"/>
      <c r="B20" s="293"/>
      <c r="C20" s="293"/>
      <c r="D20" s="293">
        <f t="shared" si="1"/>
        <v>0</v>
      </c>
    </row>
    <row r="21" spans="1:4" x14ac:dyDescent="0.35">
      <c r="A21" s="292"/>
      <c r="B21" s="293"/>
      <c r="C21" s="293"/>
      <c r="D21" s="293">
        <f t="shared" si="1"/>
        <v>0</v>
      </c>
    </row>
    <row r="22" spans="1:4" x14ac:dyDescent="0.35">
      <c r="A22" s="292"/>
      <c r="B22" s="293"/>
      <c r="C22" s="293"/>
      <c r="D22" s="293">
        <f t="shared" si="1"/>
        <v>0</v>
      </c>
    </row>
    <row r="23" spans="1:4" x14ac:dyDescent="0.35">
      <c r="A23" s="292"/>
      <c r="B23" s="293"/>
      <c r="C23" s="293"/>
      <c r="D23" s="293">
        <f t="shared" si="1"/>
        <v>0</v>
      </c>
    </row>
    <row r="24" spans="1:4" x14ac:dyDescent="0.35">
      <c r="A24" s="292" t="s">
        <v>533</v>
      </c>
      <c r="B24" s="295">
        <f>SUM(B14:B23)</f>
        <v>0</v>
      </c>
      <c r="C24" s="295">
        <f>SUM(C14:C23)</f>
        <v>0</v>
      </c>
      <c r="D24" s="295">
        <f>SUM(D14:D23)</f>
        <v>0</v>
      </c>
    </row>
    <row r="25" spans="1:4" x14ac:dyDescent="0.35">
      <c r="A25" s="297"/>
      <c r="B25" s="299"/>
      <c r="C25" s="299"/>
      <c r="D25" s="299"/>
    </row>
    <row r="26" spans="1:4" x14ac:dyDescent="0.35">
      <c r="A26" s="300" t="s">
        <v>534</v>
      </c>
      <c r="B26" s="295">
        <f>B24+B11</f>
        <v>0</v>
      </c>
      <c r="C26" s="295">
        <f>C24+C11</f>
        <v>0</v>
      </c>
      <c r="D26" s="295">
        <f>D24+D11</f>
        <v>0</v>
      </c>
    </row>
    <row r="27" spans="1:4" x14ac:dyDescent="0.35">
      <c r="A27" s="301"/>
      <c r="B27" s="301"/>
      <c r="C27" s="301"/>
      <c r="D27" s="301"/>
    </row>
    <row r="28" spans="1:4" x14ac:dyDescent="0.35">
      <c r="A28" s="302" t="s">
        <v>442</v>
      </c>
      <c r="B28" s="301"/>
      <c r="C28" s="301"/>
      <c r="D28" s="301"/>
    </row>
    <row r="29" spans="1:4" x14ac:dyDescent="0.35">
      <c r="A29" s="301"/>
      <c r="B29" s="301"/>
      <c r="C29" s="301"/>
      <c r="D29" s="301"/>
    </row>
    <row r="30" spans="1:4" x14ac:dyDescent="0.35">
      <c r="A30" s="301"/>
      <c r="B30" s="301"/>
      <c r="C30" s="301"/>
      <c r="D30" s="301"/>
    </row>
    <row r="31" spans="1:4" x14ac:dyDescent="0.35">
      <c r="A31" s="301"/>
      <c r="B31" s="301"/>
      <c r="C31" s="301"/>
      <c r="D31" s="301"/>
    </row>
    <row r="32" spans="1:4" x14ac:dyDescent="0.3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53125" defaultRowHeight="10" x14ac:dyDescent="0.2"/>
  <cols>
    <col min="1" max="1" width="41.54296875" style="53" customWidth="1"/>
    <col min="2" max="2" width="22.90625" style="53" customWidth="1"/>
    <col min="3" max="3" width="19.36328125" style="53" customWidth="1"/>
    <col min="4" max="16384" width="11.453125" style="53"/>
  </cols>
  <sheetData>
    <row r="1" spans="1:3" ht="47.5" customHeight="1" x14ac:dyDescent="0.2">
      <c r="A1" s="506" t="s">
        <v>695</v>
      </c>
      <c r="B1" s="506"/>
      <c r="C1" s="506"/>
    </row>
    <row r="2" spans="1:3" ht="24.9" customHeight="1" x14ac:dyDescent="0.2">
      <c r="A2" s="291" t="s">
        <v>526</v>
      </c>
      <c r="B2" s="291" t="s">
        <v>334</v>
      </c>
      <c r="C2" s="291" t="s">
        <v>347</v>
      </c>
    </row>
    <row r="3" spans="1:3" ht="15" customHeight="1" x14ac:dyDescent="0.2">
      <c r="A3" s="507" t="s">
        <v>528</v>
      </c>
      <c r="B3" s="507"/>
      <c r="C3" s="507"/>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ht="10.5" x14ac:dyDescent="0.25">
      <c r="A11" s="310" t="s">
        <v>536</v>
      </c>
      <c r="B11" s="309">
        <v>0</v>
      </c>
      <c r="C11" s="309">
        <v>0</v>
      </c>
    </row>
    <row r="12" spans="1:3" ht="10.5" x14ac:dyDescent="0.25">
      <c r="A12" s="311"/>
      <c r="B12" s="312"/>
      <c r="C12" s="312"/>
    </row>
    <row r="13" spans="1:3" ht="15" customHeight="1" x14ac:dyDescent="0.2">
      <c r="A13" s="508" t="s">
        <v>531</v>
      </c>
      <c r="B13" s="508"/>
      <c r="C13" s="508"/>
    </row>
    <row r="14" spans="1:3" x14ac:dyDescent="0.2">
      <c r="A14" s="306" t="s">
        <v>532</v>
      </c>
      <c r="B14" s="307"/>
      <c r="C14" s="307"/>
    </row>
    <row r="15" spans="1:3" ht="10.5" x14ac:dyDescent="0.25">
      <c r="A15" s="308"/>
      <c r="B15" s="307"/>
      <c r="C15" s="307"/>
    </row>
    <row r="16" spans="1:3" ht="10.5" x14ac:dyDescent="0.25">
      <c r="A16" s="308"/>
      <c r="B16" s="307"/>
      <c r="C16" s="307"/>
    </row>
    <row r="17" spans="1:3" ht="10.5" x14ac:dyDescent="0.25">
      <c r="A17" s="308"/>
      <c r="B17" s="307"/>
      <c r="C17" s="307"/>
    </row>
    <row r="18" spans="1:3" ht="10.5" x14ac:dyDescent="0.25">
      <c r="A18" s="308"/>
      <c r="B18" s="307"/>
      <c r="C18" s="307"/>
    </row>
    <row r="19" spans="1:3" ht="10.5" x14ac:dyDescent="0.25">
      <c r="A19" s="308"/>
      <c r="B19" s="307"/>
      <c r="C19" s="307"/>
    </row>
    <row r="20" spans="1:3" ht="10.5" x14ac:dyDescent="0.25">
      <c r="A20" s="308"/>
      <c r="B20" s="307"/>
      <c r="C20" s="307"/>
    </row>
    <row r="21" spans="1:3" ht="10.5" x14ac:dyDescent="0.25">
      <c r="A21" s="310" t="s">
        <v>537</v>
      </c>
      <c r="B21" s="309">
        <f>SUM(B14:B20)</f>
        <v>0</v>
      </c>
      <c r="C21" s="309">
        <f>SUM(C14:C20)</f>
        <v>0</v>
      </c>
    </row>
    <row r="22" spans="1:3" ht="10.5" x14ac:dyDescent="0.25">
      <c r="A22" s="311"/>
      <c r="B22" s="313"/>
      <c r="C22" s="313"/>
    </row>
    <row r="23" spans="1:3" ht="10.5" x14ac:dyDescent="0.25">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79" zoomScaleNormal="79" zoomScaleSheetLayoutView="90" workbookViewId="0">
      <selection activeCell="H35" sqref="H35"/>
    </sheetView>
  </sheetViews>
  <sheetFormatPr baseColWidth="10" defaultColWidth="11.453125" defaultRowHeight="10" x14ac:dyDescent="0.2"/>
  <cols>
    <col min="1" max="1" width="62.453125" style="316" customWidth="1"/>
    <col min="2" max="2" width="15.6328125" style="316" customWidth="1"/>
    <col min="3" max="3" width="18.6328125" style="316" customWidth="1"/>
    <col min="4" max="4" width="15.6328125" style="316" customWidth="1"/>
    <col min="5" max="7" width="15.6328125" style="317" customWidth="1"/>
    <col min="8" max="16384" width="11.453125" style="316"/>
  </cols>
  <sheetData>
    <row r="1" spans="1:8" ht="50.15" customHeight="1" x14ac:dyDescent="0.2">
      <c r="A1" s="495" t="s">
        <v>690</v>
      </c>
      <c r="B1" s="495"/>
      <c r="C1" s="495"/>
      <c r="D1" s="495"/>
      <c r="E1" s="495"/>
      <c r="F1" s="495"/>
      <c r="G1" s="496"/>
    </row>
    <row r="2" spans="1:8" ht="15" customHeight="1" x14ac:dyDescent="0.2">
      <c r="A2" s="509" t="s">
        <v>100</v>
      </c>
      <c r="B2" s="495" t="s">
        <v>425</v>
      </c>
      <c r="C2" s="495"/>
      <c r="D2" s="495"/>
      <c r="E2" s="495"/>
      <c r="F2" s="495"/>
      <c r="G2" s="489" t="s">
        <v>426</v>
      </c>
    </row>
    <row r="3" spans="1:8" ht="24.9" customHeight="1" x14ac:dyDescent="0.2">
      <c r="A3" s="510"/>
      <c r="B3" s="432" t="s">
        <v>341</v>
      </c>
      <c r="C3" s="262" t="s">
        <v>427</v>
      </c>
      <c r="D3" s="262" t="s">
        <v>402</v>
      </c>
      <c r="E3" s="262" t="s">
        <v>334</v>
      </c>
      <c r="F3" s="433" t="s">
        <v>347</v>
      </c>
      <c r="G3" s="490"/>
    </row>
    <row r="4" spans="1:8" ht="10.5" x14ac:dyDescent="0.2">
      <c r="A4" s="431"/>
      <c r="B4" s="270"/>
      <c r="C4" s="270"/>
      <c r="D4" s="270"/>
      <c r="E4" s="270"/>
      <c r="F4" s="270"/>
      <c r="G4" s="270"/>
    </row>
    <row r="5" spans="1:8" ht="10.5" x14ac:dyDescent="0.25">
      <c r="A5" s="428" t="s">
        <v>538</v>
      </c>
      <c r="B5" s="429"/>
      <c r="C5" s="429"/>
      <c r="D5" s="429"/>
      <c r="E5" s="429"/>
      <c r="F5" s="429"/>
      <c r="G5" s="429"/>
    </row>
    <row r="6" spans="1:8" ht="20" customHeight="1" x14ac:dyDescent="0.25">
      <c r="A6" s="427" t="s">
        <v>539</v>
      </c>
      <c r="B6" s="283">
        <f>SUM(B7:B8)</f>
        <v>0</v>
      </c>
      <c r="C6" s="283">
        <f t="shared" ref="C6:G6" si="0">SUM(C7:C8)</f>
        <v>0</v>
      </c>
      <c r="D6" s="283">
        <f t="shared" si="0"/>
        <v>0</v>
      </c>
      <c r="E6" s="283">
        <f t="shared" si="0"/>
        <v>0</v>
      </c>
      <c r="F6" s="283">
        <f t="shared" si="0"/>
        <v>0</v>
      </c>
      <c r="G6" s="283">
        <f t="shared" si="0"/>
        <v>0</v>
      </c>
      <c r="H6" s="434"/>
    </row>
    <row r="7" spans="1:8" ht="10" customHeight="1" x14ac:dyDescent="0.2">
      <c r="A7" s="430" t="s">
        <v>640</v>
      </c>
      <c r="B7" s="266">
        <v>0</v>
      </c>
      <c r="C7" s="266">
        <v>0</v>
      </c>
      <c r="D7" s="425">
        <f>B7+C7</f>
        <v>0</v>
      </c>
      <c r="E7" s="266">
        <v>0</v>
      </c>
      <c r="F7" s="266">
        <v>0</v>
      </c>
      <c r="G7" s="425">
        <f>D7-E7</f>
        <v>0</v>
      </c>
      <c r="H7" s="434" t="s">
        <v>540</v>
      </c>
    </row>
    <row r="8" spans="1:8" ht="14" customHeight="1" x14ac:dyDescent="0.2">
      <c r="A8" s="430" t="s">
        <v>641</v>
      </c>
      <c r="B8" s="266">
        <v>0</v>
      </c>
      <c r="C8" s="266">
        <v>0</v>
      </c>
      <c r="D8" s="425">
        <f t="shared" ref="D8:D35" si="1">B8+C8</f>
        <v>0</v>
      </c>
      <c r="E8" s="266">
        <v>0</v>
      </c>
      <c r="F8" s="266">
        <v>0</v>
      </c>
      <c r="G8" s="425">
        <f t="shared" ref="G8:G35" si="2">D8-E8</f>
        <v>0</v>
      </c>
      <c r="H8" s="434" t="s">
        <v>541</v>
      </c>
    </row>
    <row r="9" spans="1:8" ht="10.5" customHeight="1" x14ac:dyDescent="0.25">
      <c r="A9" s="427" t="s">
        <v>642</v>
      </c>
      <c r="B9" s="283">
        <f>SUM(B10:B12)</f>
        <v>6485761.96</v>
      </c>
      <c r="C9" s="283">
        <f t="shared" ref="C9:G9" si="3">SUM(C10:C12)</f>
        <v>-8064</v>
      </c>
      <c r="D9" s="283">
        <f t="shared" si="3"/>
        <v>6477697.96</v>
      </c>
      <c r="E9" s="283">
        <f t="shared" si="3"/>
        <v>1655855.9</v>
      </c>
      <c r="F9" s="283">
        <f t="shared" si="3"/>
        <v>1655855.9</v>
      </c>
      <c r="G9" s="283">
        <f t="shared" si="3"/>
        <v>4821842.0600000005</v>
      </c>
      <c r="H9" s="434">
        <v>0</v>
      </c>
    </row>
    <row r="10" spans="1:8" ht="10" customHeight="1" x14ac:dyDescent="0.2">
      <c r="A10" s="430" t="s">
        <v>544</v>
      </c>
      <c r="B10" s="266">
        <v>6485761.96</v>
      </c>
      <c r="C10" s="266">
        <v>-8064</v>
      </c>
      <c r="D10" s="425">
        <f t="shared" si="1"/>
        <v>6477697.96</v>
      </c>
      <c r="E10" s="266">
        <v>1655855.9</v>
      </c>
      <c r="F10" s="266">
        <v>1655855.9</v>
      </c>
      <c r="G10" s="425">
        <f t="shared" si="2"/>
        <v>4821842.0600000005</v>
      </c>
      <c r="H10" s="434" t="s">
        <v>545</v>
      </c>
    </row>
    <row r="11" spans="1:8" ht="10" customHeight="1" x14ac:dyDescent="0.2">
      <c r="A11" s="430" t="s">
        <v>542</v>
      </c>
      <c r="B11" s="266">
        <v>0</v>
      </c>
      <c r="C11" s="266">
        <v>0</v>
      </c>
      <c r="D11" s="425">
        <f t="shared" si="1"/>
        <v>0</v>
      </c>
      <c r="E11" s="266">
        <v>0</v>
      </c>
      <c r="F11" s="266">
        <v>0</v>
      </c>
      <c r="G11" s="425">
        <f t="shared" si="2"/>
        <v>0</v>
      </c>
      <c r="H11" s="434" t="s">
        <v>543</v>
      </c>
    </row>
    <row r="12" spans="1:8" ht="10" customHeight="1" x14ac:dyDescent="0.2">
      <c r="A12" s="430" t="s">
        <v>643</v>
      </c>
      <c r="B12" s="266">
        <v>0</v>
      </c>
      <c r="C12" s="266">
        <v>0</v>
      </c>
      <c r="D12" s="425">
        <f t="shared" si="1"/>
        <v>0</v>
      </c>
      <c r="E12" s="266">
        <v>0</v>
      </c>
      <c r="F12" s="266">
        <v>0</v>
      </c>
      <c r="G12" s="425">
        <f t="shared" si="2"/>
        <v>0</v>
      </c>
      <c r="H12" s="434" t="s">
        <v>552</v>
      </c>
    </row>
    <row r="13" spans="1:8" ht="10.5" x14ac:dyDescent="0.25">
      <c r="A13" s="427" t="s">
        <v>644</v>
      </c>
      <c r="B13" s="283">
        <f>+SUM(B14:B20)</f>
        <v>678080</v>
      </c>
      <c r="C13" s="283">
        <f t="shared" ref="C13:G13" si="4">+SUM(C14:C20)</f>
        <v>8064</v>
      </c>
      <c r="D13" s="283">
        <f t="shared" si="4"/>
        <v>686144</v>
      </c>
      <c r="E13" s="283">
        <f t="shared" si="4"/>
        <v>228440</v>
      </c>
      <c r="F13" s="283">
        <f t="shared" si="4"/>
        <v>228440</v>
      </c>
      <c r="G13" s="283">
        <f t="shared" si="4"/>
        <v>457704</v>
      </c>
      <c r="H13" s="434">
        <v>0</v>
      </c>
    </row>
    <row r="14" spans="1:8" ht="10" customHeight="1" x14ac:dyDescent="0.2">
      <c r="A14" s="430" t="s">
        <v>645</v>
      </c>
      <c r="B14" s="266">
        <v>0</v>
      </c>
      <c r="C14" s="266">
        <v>0</v>
      </c>
      <c r="D14" s="425">
        <f t="shared" si="1"/>
        <v>0</v>
      </c>
      <c r="E14" s="266">
        <v>0</v>
      </c>
      <c r="F14" s="266">
        <v>0</v>
      </c>
      <c r="G14" s="425">
        <f t="shared" si="2"/>
        <v>0</v>
      </c>
      <c r="H14" s="434" t="s">
        <v>550</v>
      </c>
    </row>
    <row r="15" spans="1:8" ht="10" customHeight="1" x14ac:dyDescent="0.2">
      <c r="A15" s="430" t="s">
        <v>646</v>
      </c>
      <c r="B15" s="266">
        <v>0</v>
      </c>
      <c r="C15" s="266">
        <v>0</v>
      </c>
      <c r="D15" s="425">
        <f t="shared" si="1"/>
        <v>0</v>
      </c>
      <c r="E15" s="266">
        <v>0</v>
      </c>
      <c r="F15" s="266">
        <v>0</v>
      </c>
      <c r="G15" s="425">
        <f t="shared" si="2"/>
        <v>0</v>
      </c>
      <c r="H15" s="434" t="s">
        <v>547</v>
      </c>
    </row>
    <row r="16" spans="1:8" x14ac:dyDescent="0.2">
      <c r="A16" s="430" t="s">
        <v>548</v>
      </c>
      <c r="B16" s="266">
        <v>0</v>
      </c>
      <c r="C16" s="266">
        <v>0</v>
      </c>
      <c r="D16" s="425">
        <f t="shared" si="1"/>
        <v>0</v>
      </c>
      <c r="E16" s="266">
        <v>0</v>
      </c>
      <c r="F16" s="266">
        <v>0</v>
      </c>
      <c r="G16" s="425">
        <f t="shared" si="2"/>
        <v>0</v>
      </c>
      <c r="H16" s="434" t="s">
        <v>549</v>
      </c>
    </row>
    <row r="17" spans="1:8" x14ac:dyDescent="0.2">
      <c r="A17" s="430" t="s">
        <v>647</v>
      </c>
      <c r="B17" s="266">
        <v>0</v>
      </c>
      <c r="C17" s="266">
        <v>0</v>
      </c>
      <c r="D17" s="425">
        <f t="shared" si="1"/>
        <v>0</v>
      </c>
      <c r="E17" s="266">
        <v>0</v>
      </c>
      <c r="F17" s="266">
        <v>0</v>
      </c>
      <c r="G17" s="425">
        <f t="shared" si="2"/>
        <v>0</v>
      </c>
      <c r="H17" s="434" t="s">
        <v>559</v>
      </c>
    </row>
    <row r="18" spans="1:8" ht="10.5" customHeight="1" x14ac:dyDescent="0.2">
      <c r="A18" s="430" t="s">
        <v>648</v>
      </c>
      <c r="B18" s="266">
        <v>0</v>
      </c>
      <c r="C18" s="266">
        <v>0</v>
      </c>
      <c r="D18" s="425">
        <f t="shared" si="1"/>
        <v>0</v>
      </c>
      <c r="E18" s="266">
        <v>0</v>
      </c>
      <c r="F18" s="266">
        <v>0</v>
      </c>
      <c r="G18" s="425">
        <f t="shared" si="2"/>
        <v>0</v>
      </c>
      <c r="H18" s="434" t="s">
        <v>546</v>
      </c>
    </row>
    <row r="19" spans="1:8" ht="10" customHeight="1" x14ac:dyDescent="0.2">
      <c r="A19" s="430" t="s">
        <v>649</v>
      </c>
      <c r="B19" s="266">
        <v>678080</v>
      </c>
      <c r="C19" s="266">
        <v>8064</v>
      </c>
      <c r="D19" s="425">
        <f t="shared" si="1"/>
        <v>686144</v>
      </c>
      <c r="E19" s="266">
        <v>228440</v>
      </c>
      <c r="F19" s="266">
        <v>228440</v>
      </c>
      <c r="G19" s="425">
        <f t="shared" si="2"/>
        <v>457704</v>
      </c>
      <c r="H19" s="434" t="s">
        <v>663</v>
      </c>
    </row>
    <row r="20" spans="1:8" ht="10" customHeight="1" x14ac:dyDescent="0.2">
      <c r="A20" s="430" t="s">
        <v>650</v>
      </c>
      <c r="B20" s="266">
        <v>0</v>
      </c>
      <c r="C20" s="266">
        <v>0</v>
      </c>
      <c r="D20" s="425">
        <f t="shared" si="1"/>
        <v>0</v>
      </c>
      <c r="E20" s="266">
        <v>0</v>
      </c>
      <c r="F20" s="266">
        <v>0</v>
      </c>
      <c r="G20" s="425">
        <f t="shared" si="2"/>
        <v>0</v>
      </c>
      <c r="H20" s="434" t="s">
        <v>664</v>
      </c>
    </row>
    <row r="21" spans="1:8" ht="10.5" x14ac:dyDescent="0.25">
      <c r="A21" s="427" t="s">
        <v>651</v>
      </c>
      <c r="B21" s="283">
        <f>+SUM(B22:B25)</f>
        <v>0</v>
      </c>
      <c r="C21" s="283">
        <f t="shared" ref="C21:G21" si="5">+SUM(C22:C25)</f>
        <v>0</v>
      </c>
      <c r="D21" s="283">
        <f t="shared" si="5"/>
        <v>0</v>
      </c>
      <c r="E21" s="283">
        <f t="shared" si="5"/>
        <v>0</v>
      </c>
      <c r="F21" s="283">
        <f t="shared" si="5"/>
        <v>0</v>
      </c>
      <c r="G21" s="283">
        <f t="shared" si="5"/>
        <v>0</v>
      </c>
      <c r="H21" s="434">
        <v>0</v>
      </c>
    </row>
    <row r="22" spans="1:8" x14ac:dyDescent="0.2">
      <c r="A22" s="430" t="s">
        <v>652</v>
      </c>
      <c r="B22" s="266">
        <v>0</v>
      </c>
      <c r="C22" s="266">
        <v>0</v>
      </c>
      <c r="D22" s="425">
        <f t="shared" si="1"/>
        <v>0</v>
      </c>
      <c r="E22" s="266">
        <v>0</v>
      </c>
      <c r="F22" s="266">
        <v>0</v>
      </c>
      <c r="G22" s="425">
        <f t="shared" si="2"/>
        <v>0</v>
      </c>
      <c r="H22" s="434" t="s">
        <v>553</v>
      </c>
    </row>
    <row r="23" spans="1:8" ht="10" customHeight="1" x14ac:dyDescent="0.2">
      <c r="A23" s="430" t="s">
        <v>653</v>
      </c>
      <c r="B23" s="266">
        <v>0</v>
      </c>
      <c r="C23" s="266">
        <v>0</v>
      </c>
      <c r="D23" s="425">
        <f t="shared" si="1"/>
        <v>0</v>
      </c>
      <c r="E23" s="266">
        <v>0</v>
      </c>
      <c r="F23" s="266">
        <v>0</v>
      </c>
      <c r="G23" s="425">
        <f t="shared" si="2"/>
        <v>0</v>
      </c>
      <c r="H23" s="434" t="s">
        <v>554</v>
      </c>
    </row>
    <row r="24" spans="1:8" x14ac:dyDescent="0.2">
      <c r="A24" s="430" t="s">
        <v>654</v>
      </c>
      <c r="B24" s="266">
        <v>0</v>
      </c>
      <c r="C24" s="266">
        <v>0</v>
      </c>
      <c r="D24" s="425">
        <f t="shared" si="1"/>
        <v>0</v>
      </c>
      <c r="E24" s="266">
        <v>0</v>
      </c>
      <c r="F24" s="266">
        <v>0</v>
      </c>
      <c r="G24" s="425">
        <f t="shared" si="2"/>
        <v>0</v>
      </c>
      <c r="H24" s="434" t="s">
        <v>551</v>
      </c>
    </row>
    <row r="25" spans="1:8" x14ac:dyDescent="0.2">
      <c r="A25" s="430" t="s">
        <v>555</v>
      </c>
      <c r="B25" s="266">
        <v>0</v>
      </c>
      <c r="C25" s="266">
        <v>0</v>
      </c>
      <c r="D25" s="425">
        <f t="shared" si="1"/>
        <v>0</v>
      </c>
      <c r="E25" s="266">
        <v>0</v>
      </c>
      <c r="F25" s="266">
        <v>0</v>
      </c>
      <c r="G25" s="425">
        <f t="shared" si="2"/>
        <v>0</v>
      </c>
      <c r="H25" s="434" t="s">
        <v>556</v>
      </c>
    </row>
    <row r="26" spans="1:8" ht="10" customHeight="1" x14ac:dyDescent="0.25">
      <c r="A26" s="427" t="s">
        <v>655</v>
      </c>
      <c r="B26" s="283">
        <f>+SUM(B27:B35)</f>
        <v>0</v>
      </c>
      <c r="C26" s="283">
        <f t="shared" ref="C26:G26" si="6">+SUM(C27:C35)</f>
        <v>0</v>
      </c>
      <c r="D26" s="283">
        <f t="shared" si="6"/>
        <v>0</v>
      </c>
      <c r="E26" s="283">
        <f t="shared" si="6"/>
        <v>0</v>
      </c>
      <c r="F26" s="283">
        <f t="shared" si="6"/>
        <v>0</v>
      </c>
      <c r="G26" s="283">
        <f t="shared" si="6"/>
        <v>0</v>
      </c>
      <c r="H26" s="434">
        <v>0</v>
      </c>
    </row>
    <row r="27" spans="1:8" ht="10" customHeight="1" x14ac:dyDescent="0.2">
      <c r="A27" s="430" t="s">
        <v>656</v>
      </c>
      <c r="B27" s="266">
        <v>0</v>
      </c>
      <c r="C27" s="266">
        <v>0</v>
      </c>
      <c r="D27" s="425">
        <f t="shared" si="1"/>
        <v>0</v>
      </c>
      <c r="E27" s="266">
        <v>0</v>
      </c>
      <c r="F27" s="266">
        <v>0</v>
      </c>
      <c r="G27" s="425">
        <f t="shared" si="2"/>
        <v>0</v>
      </c>
      <c r="H27" s="434" t="s">
        <v>569</v>
      </c>
    </row>
    <row r="28" spans="1:8" ht="10" customHeight="1" x14ac:dyDescent="0.2">
      <c r="A28" s="430" t="s">
        <v>657</v>
      </c>
      <c r="B28" s="266">
        <v>0</v>
      </c>
      <c r="C28" s="266">
        <v>0</v>
      </c>
      <c r="D28" s="425">
        <f t="shared" si="1"/>
        <v>0</v>
      </c>
      <c r="E28" s="266">
        <v>0</v>
      </c>
      <c r="F28" s="266">
        <v>0</v>
      </c>
      <c r="G28" s="425">
        <f t="shared" si="2"/>
        <v>0</v>
      </c>
      <c r="H28" s="434" t="s">
        <v>570</v>
      </c>
    </row>
    <row r="29" spans="1:8" ht="10" customHeight="1" x14ac:dyDescent="0.2">
      <c r="A29" s="430" t="s">
        <v>658</v>
      </c>
      <c r="B29" s="266">
        <v>0</v>
      </c>
      <c r="C29" s="266">
        <v>0</v>
      </c>
      <c r="D29" s="425">
        <f t="shared" si="1"/>
        <v>0</v>
      </c>
      <c r="E29" s="266">
        <v>0</v>
      </c>
      <c r="F29" s="266">
        <v>0</v>
      </c>
      <c r="G29" s="425">
        <f t="shared" si="2"/>
        <v>0</v>
      </c>
      <c r="H29" s="434" t="s">
        <v>571</v>
      </c>
    </row>
    <row r="30" spans="1:8" ht="10.5" customHeight="1" x14ac:dyDescent="0.2">
      <c r="A30" s="430" t="s">
        <v>659</v>
      </c>
      <c r="B30" s="266">
        <v>0</v>
      </c>
      <c r="C30" s="266">
        <v>0</v>
      </c>
      <c r="D30" s="425">
        <f t="shared" si="1"/>
        <v>0</v>
      </c>
      <c r="E30" s="266">
        <v>0</v>
      </c>
      <c r="F30" s="266">
        <v>0</v>
      </c>
      <c r="G30" s="425">
        <f t="shared" si="2"/>
        <v>0</v>
      </c>
      <c r="H30" s="434" t="s">
        <v>568</v>
      </c>
    </row>
    <row r="31" spans="1:8" x14ac:dyDescent="0.2">
      <c r="A31" s="430" t="s">
        <v>560</v>
      </c>
      <c r="B31" s="266">
        <v>0</v>
      </c>
      <c r="C31" s="266">
        <v>0</v>
      </c>
      <c r="D31" s="425">
        <f t="shared" si="1"/>
        <v>0</v>
      </c>
      <c r="E31" s="266">
        <v>0</v>
      </c>
      <c r="F31" s="266">
        <v>0</v>
      </c>
      <c r="G31" s="425">
        <f t="shared" si="2"/>
        <v>0</v>
      </c>
      <c r="H31" s="434" t="s">
        <v>561</v>
      </c>
    </row>
    <row r="32" spans="1:8" ht="14" customHeight="1" x14ac:dyDescent="0.2">
      <c r="A32" s="430" t="s">
        <v>557</v>
      </c>
      <c r="B32" s="266">
        <v>0</v>
      </c>
      <c r="C32" s="266">
        <v>0</v>
      </c>
      <c r="D32" s="425">
        <f t="shared" si="1"/>
        <v>0</v>
      </c>
      <c r="E32" s="266">
        <v>0</v>
      </c>
      <c r="F32" s="266">
        <v>0</v>
      </c>
      <c r="G32" s="425">
        <f t="shared" si="2"/>
        <v>0</v>
      </c>
      <c r="H32" s="434" t="s">
        <v>558</v>
      </c>
    </row>
    <row r="33" spans="1:8" ht="10.5" customHeight="1" x14ac:dyDescent="0.2">
      <c r="A33" s="430" t="s">
        <v>562</v>
      </c>
      <c r="B33" s="266">
        <v>0</v>
      </c>
      <c r="C33" s="266">
        <v>0</v>
      </c>
      <c r="D33" s="425">
        <f t="shared" si="1"/>
        <v>0</v>
      </c>
      <c r="E33" s="266">
        <v>0</v>
      </c>
      <c r="F33" s="266">
        <v>0</v>
      </c>
      <c r="G33" s="425">
        <f t="shared" si="2"/>
        <v>0</v>
      </c>
      <c r="H33" s="434" t="s">
        <v>563</v>
      </c>
    </row>
    <row r="34" spans="1:8" ht="10.5" customHeight="1" x14ac:dyDescent="0.2">
      <c r="A34" s="430" t="s">
        <v>564</v>
      </c>
      <c r="B34" s="266">
        <v>0</v>
      </c>
      <c r="C34" s="266">
        <v>0</v>
      </c>
      <c r="D34" s="425">
        <f t="shared" si="1"/>
        <v>0</v>
      </c>
      <c r="E34" s="266">
        <v>0</v>
      </c>
      <c r="F34" s="266">
        <v>0</v>
      </c>
      <c r="G34" s="425">
        <f t="shared" si="2"/>
        <v>0</v>
      </c>
      <c r="H34" s="434" t="s">
        <v>565</v>
      </c>
    </row>
    <row r="35" spans="1:8" ht="10.5" customHeight="1" x14ac:dyDescent="0.2">
      <c r="A35" s="430" t="s">
        <v>566</v>
      </c>
      <c r="B35" s="266">
        <v>0</v>
      </c>
      <c r="C35" s="266">
        <v>0</v>
      </c>
      <c r="D35" s="425">
        <f t="shared" si="1"/>
        <v>0</v>
      </c>
      <c r="E35" s="266">
        <v>0</v>
      </c>
      <c r="F35" s="266">
        <v>0</v>
      </c>
      <c r="G35" s="425">
        <f t="shared" si="2"/>
        <v>0</v>
      </c>
      <c r="H35" s="434" t="s">
        <v>567</v>
      </c>
    </row>
    <row r="36" spans="1:8" ht="13.5" customHeight="1" x14ac:dyDescent="0.2">
      <c r="A36" s="430"/>
      <c r="B36" s="266"/>
      <c r="C36" s="266"/>
      <c r="D36" s="266"/>
      <c r="E36" s="266"/>
      <c r="F36" s="266"/>
      <c r="G36" s="266"/>
      <c r="H36" s="434"/>
    </row>
    <row r="37" spans="1:8" ht="12" x14ac:dyDescent="0.3">
      <c r="A37" s="426" t="s">
        <v>429</v>
      </c>
      <c r="B37" s="268">
        <f>B6+B9+B13+B21+B26</f>
        <v>7163841.96</v>
      </c>
      <c r="C37" s="268">
        <f t="shared" ref="C37:G37" si="7">C6+C9+C13+C21+C26</f>
        <v>0</v>
      </c>
      <c r="D37" s="268">
        <f t="shared" si="7"/>
        <v>7163841.96</v>
      </c>
      <c r="E37" s="268">
        <f t="shared" si="7"/>
        <v>1884295.9</v>
      </c>
      <c r="F37" s="268">
        <f t="shared" si="7"/>
        <v>1884295.9</v>
      </c>
      <c r="G37" s="268">
        <f t="shared" si="7"/>
        <v>5279546.0600000005</v>
      </c>
    </row>
    <row r="38" spans="1:8" x14ac:dyDescent="0.2">
      <c r="A38" s="3"/>
    </row>
    <row r="39" spans="1:8" ht="14.5" x14ac:dyDescent="0.35">
      <c r="A39" s="3" t="s">
        <v>442</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08984375" defaultRowHeight="10" x14ac:dyDescent="0.2"/>
  <cols>
    <col min="1" max="1" width="10" style="320" customWidth="1"/>
    <col min="2" max="2" width="68.54296875" style="320" bestFit="1" customWidth="1"/>
    <col min="3" max="3" width="17.453125" style="320" bestFit="1" customWidth="1"/>
    <col min="4" max="5" width="23.6328125" style="320" bestFit="1" customWidth="1"/>
    <col min="6" max="6" width="19.36328125" style="320" customWidth="1"/>
    <col min="7" max="7" width="20.54296875" style="320" customWidth="1"/>
    <col min="8" max="10" width="20.36328125" style="320" customWidth="1"/>
    <col min="11" max="16384" width="9.08984375" style="320"/>
  </cols>
  <sheetData>
    <row r="1" spans="1:10" ht="18.899999999999999" customHeight="1" x14ac:dyDescent="0.2">
      <c r="A1" s="514" t="s">
        <v>680</v>
      </c>
      <c r="B1" s="515"/>
      <c r="C1" s="515"/>
      <c r="D1" s="515"/>
      <c r="E1" s="515"/>
      <c r="F1" s="515"/>
      <c r="G1" s="318" t="s">
        <v>0</v>
      </c>
      <c r="H1" s="319">
        <v>2026</v>
      </c>
    </row>
    <row r="2" spans="1:10" ht="18.899999999999999" customHeight="1" x14ac:dyDescent="0.2">
      <c r="A2" s="514" t="s">
        <v>572</v>
      </c>
      <c r="B2" s="515"/>
      <c r="C2" s="515"/>
      <c r="D2" s="515"/>
      <c r="E2" s="515"/>
      <c r="F2" s="515"/>
      <c r="G2" s="318" t="s">
        <v>2</v>
      </c>
      <c r="H2" s="319" t="s">
        <v>3</v>
      </c>
    </row>
    <row r="3" spans="1:10" ht="18.899999999999999" customHeight="1" x14ac:dyDescent="0.25">
      <c r="A3" s="511" t="s">
        <v>696</v>
      </c>
      <c r="B3" s="512"/>
      <c r="C3" s="512"/>
      <c r="D3" s="512"/>
      <c r="E3" s="512"/>
      <c r="F3" s="512"/>
      <c r="G3" s="318" t="s">
        <v>4</v>
      </c>
      <c r="H3" s="319">
        <v>1</v>
      </c>
    </row>
    <row r="4" spans="1:10" ht="10.5" x14ac:dyDescent="0.25">
      <c r="A4" s="511" t="s">
        <v>638</v>
      </c>
      <c r="B4" s="512"/>
      <c r="C4" s="512"/>
      <c r="D4" s="512"/>
      <c r="E4" s="512"/>
      <c r="F4" s="512"/>
      <c r="G4" s="321"/>
      <c r="H4" s="321"/>
    </row>
    <row r="5" spans="1:10" ht="10.5" x14ac:dyDescent="0.25">
      <c r="A5" s="322" t="s">
        <v>573</v>
      </c>
      <c r="B5" s="323"/>
      <c r="C5" s="323"/>
      <c r="D5" s="323"/>
      <c r="E5" s="323"/>
      <c r="F5" s="323"/>
      <c r="G5" s="323"/>
      <c r="H5" s="323"/>
    </row>
    <row r="8" spans="1:10" ht="10.5" x14ac:dyDescent="0.25">
      <c r="A8" s="324" t="s">
        <v>574</v>
      </c>
      <c r="B8" s="324" t="s">
        <v>100</v>
      </c>
      <c r="C8" s="324" t="s">
        <v>246</v>
      </c>
      <c r="D8" s="324" t="s">
        <v>575</v>
      </c>
      <c r="E8" s="324" t="s">
        <v>576</v>
      </c>
      <c r="F8" s="324" t="s">
        <v>249</v>
      </c>
      <c r="G8" s="324" t="s">
        <v>577</v>
      </c>
      <c r="H8" s="324" t="s">
        <v>578</v>
      </c>
      <c r="I8" s="324" t="s">
        <v>579</v>
      </c>
      <c r="J8" s="324" t="s">
        <v>580</v>
      </c>
    </row>
    <row r="9" spans="1:10" s="326" customFormat="1" ht="10.5" x14ac:dyDescent="0.25">
      <c r="A9" s="325">
        <v>7000</v>
      </c>
      <c r="B9" s="326" t="s">
        <v>581</v>
      </c>
    </row>
    <row r="10" spans="1:10" x14ac:dyDescent="0.2">
      <c r="A10" s="320">
        <v>7110</v>
      </c>
      <c r="B10" s="320" t="s">
        <v>577</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582</v>
      </c>
      <c r="C11" s="327">
        <v>0</v>
      </c>
      <c r="D11" s="327">
        <v>0</v>
      </c>
      <c r="E11" s="327">
        <v>0</v>
      </c>
      <c r="F11" s="327">
        <f t="shared" ref="F11:F35" si="0">C11+D11+E11</f>
        <v>0</v>
      </c>
    </row>
    <row r="12" spans="1:10" x14ac:dyDescent="0.2">
      <c r="A12" s="320">
        <v>7130</v>
      </c>
      <c r="B12" s="320" t="s">
        <v>583</v>
      </c>
      <c r="C12" s="327">
        <v>0</v>
      </c>
      <c r="D12" s="327">
        <v>0</v>
      </c>
      <c r="E12" s="327">
        <v>0</v>
      </c>
      <c r="F12" s="327">
        <f t="shared" si="0"/>
        <v>0</v>
      </c>
    </row>
    <row r="13" spans="1:10" x14ac:dyDescent="0.2">
      <c r="A13" s="320">
        <v>7140</v>
      </c>
      <c r="B13" s="320" t="s">
        <v>584</v>
      </c>
      <c r="C13" s="327">
        <v>0</v>
      </c>
      <c r="D13" s="327">
        <v>0</v>
      </c>
      <c r="E13" s="327">
        <v>0</v>
      </c>
      <c r="F13" s="327">
        <f t="shared" si="0"/>
        <v>0</v>
      </c>
    </row>
    <row r="14" spans="1:10" x14ac:dyDescent="0.2">
      <c r="A14" s="320">
        <v>7150</v>
      </c>
      <c r="B14" s="320" t="s">
        <v>585</v>
      </c>
      <c r="C14" s="327">
        <v>0</v>
      </c>
      <c r="D14" s="327">
        <v>0</v>
      </c>
      <c r="E14" s="327">
        <v>0</v>
      </c>
      <c r="F14" s="327">
        <f t="shared" si="0"/>
        <v>0</v>
      </c>
    </row>
    <row r="15" spans="1:10" x14ac:dyDescent="0.2">
      <c r="A15" s="320">
        <v>7160</v>
      </c>
      <c r="B15" s="320" t="s">
        <v>586</v>
      </c>
      <c r="C15" s="327">
        <v>0</v>
      </c>
      <c r="D15" s="327">
        <v>0</v>
      </c>
      <c r="E15" s="327">
        <v>0</v>
      </c>
      <c r="F15" s="327">
        <f t="shared" si="0"/>
        <v>0</v>
      </c>
    </row>
    <row r="16" spans="1:10" x14ac:dyDescent="0.2">
      <c r="A16" s="320">
        <v>7210</v>
      </c>
      <c r="B16" s="320" t="s">
        <v>587</v>
      </c>
      <c r="C16" s="327">
        <v>0</v>
      </c>
      <c r="D16" s="327">
        <v>0</v>
      </c>
      <c r="E16" s="327">
        <v>0</v>
      </c>
      <c r="F16" s="327">
        <f t="shared" si="0"/>
        <v>0</v>
      </c>
    </row>
    <row r="17" spans="1:6" x14ac:dyDescent="0.2">
      <c r="A17" s="320">
        <v>7220</v>
      </c>
      <c r="B17" s="320" t="s">
        <v>588</v>
      </c>
      <c r="C17" s="327">
        <v>0</v>
      </c>
      <c r="D17" s="327">
        <v>0</v>
      </c>
      <c r="E17" s="327">
        <v>0</v>
      </c>
      <c r="F17" s="327">
        <f t="shared" si="0"/>
        <v>0</v>
      </c>
    </row>
    <row r="18" spans="1:6" x14ac:dyDescent="0.2">
      <c r="A18" s="320">
        <v>7230</v>
      </c>
      <c r="B18" s="320" t="s">
        <v>589</v>
      </c>
      <c r="C18" s="327">
        <v>0</v>
      </c>
      <c r="D18" s="327">
        <v>0</v>
      </c>
      <c r="E18" s="327">
        <v>0</v>
      </c>
      <c r="F18" s="327">
        <f t="shared" si="0"/>
        <v>0</v>
      </c>
    </row>
    <row r="19" spans="1:6" x14ac:dyDescent="0.2">
      <c r="A19" s="320">
        <v>7240</v>
      </c>
      <c r="B19" s="320" t="s">
        <v>590</v>
      </c>
      <c r="C19" s="327">
        <v>0</v>
      </c>
      <c r="D19" s="327">
        <v>0</v>
      </c>
      <c r="E19" s="327">
        <v>0</v>
      </c>
      <c r="F19" s="327">
        <f t="shared" si="0"/>
        <v>0</v>
      </c>
    </row>
    <row r="20" spans="1:6" x14ac:dyDescent="0.2">
      <c r="A20" s="320">
        <v>7250</v>
      </c>
      <c r="B20" s="320" t="s">
        <v>591</v>
      </c>
      <c r="C20" s="327">
        <v>0</v>
      </c>
      <c r="D20" s="327">
        <v>0</v>
      </c>
      <c r="E20" s="327">
        <v>0</v>
      </c>
      <c r="F20" s="327">
        <f t="shared" si="0"/>
        <v>0</v>
      </c>
    </row>
    <row r="21" spans="1:6" x14ac:dyDescent="0.2">
      <c r="A21" s="320">
        <v>7260</v>
      </c>
      <c r="B21" s="320" t="s">
        <v>592</v>
      </c>
      <c r="C21" s="327">
        <v>0</v>
      </c>
      <c r="D21" s="327">
        <v>0</v>
      </c>
      <c r="E21" s="327">
        <v>0</v>
      </c>
      <c r="F21" s="327">
        <f t="shared" si="0"/>
        <v>0</v>
      </c>
    </row>
    <row r="22" spans="1:6" x14ac:dyDescent="0.2">
      <c r="A22" s="320">
        <v>7310</v>
      </c>
      <c r="B22" s="320" t="s">
        <v>593</v>
      </c>
      <c r="C22" s="327">
        <v>0</v>
      </c>
      <c r="D22" s="327">
        <v>0</v>
      </c>
      <c r="E22" s="327">
        <v>0</v>
      </c>
      <c r="F22" s="327">
        <f t="shared" si="0"/>
        <v>0</v>
      </c>
    </row>
    <row r="23" spans="1:6" x14ac:dyDescent="0.2">
      <c r="A23" s="320">
        <v>7320</v>
      </c>
      <c r="B23" s="320" t="s">
        <v>594</v>
      </c>
      <c r="C23" s="327">
        <v>0</v>
      </c>
      <c r="D23" s="327">
        <v>0</v>
      </c>
      <c r="E23" s="327">
        <v>0</v>
      </c>
      <c r="F23" s="327">
        <f t="shared" si="0"/>
        <v>0</v>
      </c>
    </row>
    <row r="24" spans="1:6" x14ac:dyDescent="0.2">
      <c r="A24" s="320">
        <v>7330</v>
      </c>
      <c r="B24" s="320" t="s">
        <v>595</v>
      </c>
      <c r="C24" s="327">
        <v>0</v>
      </c>
      <c r="D24" s="327">
        <v>0</v>
      </c>
      <c r="E24" s="327">
        <v>0</v>
      </c>
      <c r="F24" s="327">
        <f t="shared" si="0"/>
        <v>0</v>
      </c>
    </row>
    <row r="25" spans="1:6" x14ac:dyDescent="0.2">
      <c r="A25" s="320">
        <v>7340</v>
      </c>
      <c r="B25" s="320" t="s">
        <v>596</v>
      </c>
      <c r="C25" s="327">
        <v>0</v>
      </c>
      <c r="D25" s="327">
        <v>0</v>
      </c>
      <c r="E25" s="327">
        <v>0</v>
      </c>
      <c r="F25" s="327">
        <f t="shared" si="0"/>
        <v>0</v>
      </c>
    </row>
    <row r="26" spans="1:6" x14ac:dyDescent="0.2">
      <c r="A26" s="320">
        <v>7350</v>
      </c>
      <c r="B26" s="320" t="s">
        <v>597</v>
      </c>
      <c r="C26" s="327">
        <v>0</v>
      </c>
      <c r="D26" s="327">
        <v>0</v>
      </c>
      <c r="E26" s="327">
        <v>0</v>
      </c>
      <c r="F26" s="327">
        <f t="shared" si="0"/>
        <v>0</v>
      </c>
    </row>
    <row r="27" spans="1:6" x14ac:dyDescent="0.2">
      <c r="A27" s="320">
        <v>7360</v>
      </c>
      <c r="B27" s="320" t="s">
        <v>598</v>
      </c>
      <c r="C27" s="327">
        <v>0</v>
      </c>
      <c r="D27" s="327">
        <v>0</v>
      </c>
      <c r="E27" s="327">
        <v>0</v>
      </c>
      <c r="F27" s="327">
        <f t="shared" si="0"/>
        <v>0</v>
      </c>
    </row>
    <row r="28" spans="1:6" x14ac:dyDescent="0.2">
      <c r="A28" s="320">
        <v>7410</v>
      </c>
      <c r="B28" s="320" t="s">
        <v>599</v>
      </c>
      <c r="C28" s="327">
        <v>0</v>
      </c>
      <c r="D28" s="327">
        <v>0</v>
      </c>
      <c r="E28" s="327">
        <v>0</v>
      </c>
      <c r="F28" s="327">
        <f t="shared" si="0"/>
        <v>0</v>
      </c>
    </row>
    <row r="29" spans="1:6" x14ac:dyDescent="0.2">
      <c r="A29" s="320">
        <v>7420</v>
      </c>
      <c r="B29" s="320" t="s">
        <v>600</v>
      </c>
      <c r="C29" s="327">
        <v>0</v>
      </c>
      <c r="D29" s="327">
        <v>0</v>
      </c>
      <c r="E29" s="327">
        <v>0</v>
      </c>
      <c r="F29" s="327">
        <f t="shared" si="0"/>
        <v>0</v>
      </c>
    </row>
    <row r="30" spans="1:6" x14ac:dyDescent="0.2">
      <c r="A30" s="320">
        <v>7510</v>
      </c>
      <c r="B30" s="320" t="s">
        <v>601</v>
      </c>
      <c r="C30" s="327">
        <v>0</v>
      </c>
      <c r="D30" s="327">
        <v>0</v>
      </c>
      <c r="E30" s="327">
        <v>0</v>
      </c>
      <c r="F30" s="327">
        <f t="shared" si="0"/>
        <v>0</v>
      </c>
    </row>
    <row r="31" spans="1:6" x14ac:dyDescent="0.2">
      <c r="A31" s="320">
        <v>7520</v>
      </c>
      <c r="B31" s="320" t="s">
        <v>602</v>
      </c>
      <c r="C31" s="327">
        <v>0</v>
      </c>
      <c r="D31" s="327">
        <v>0</v>
      </c>
      <c r="E31" s="327">
        <v>0</v>
      </c>
      <c r="F31" s="327">
        <f t="shared" si="0"/>
        <v>0</v>
      </c>
    </row>
    <row r="32" spans="1:6" x14ac:dyDescent="0.2">
      <c r="A32" s="320">
        <v>7610</v>
      </c>
      <c r="B32" s="320" t="s">
        <v>603</v>
      </c>
      <c r="C32" s="327">
        <v>0</v>
      </c>
      <c r="D32" s="327">
        <v>0</v>
      </c>
      <c r="E32" s="327">
        <v>0</v>
      </c>
      <c r="F32" s="327">
        <f t="shared" si="0"/>
        <v>0</v>
      </c>
    </row>
    <row r="33" spans="1:6" x14ac:dyDescent="0.2">
      <c r="A33" s="320">
        <v>7620</v>
      </c>
      <c r="B33" s="320" t="s">
        <v>604</v>
      </c>
      <c r="C33" s="327">
        <v>0</v>
      </c>
      <c r="D33" s="327">
        <v>0</v>
      </c>
      <c r="E33" s="327">
        <v>0</v>
      </c>
      <c r="F33" s="327">
        <f t="shared" si="0"/>
        <v>0</v>
      </c>
    </row>
    <row r="34" spans="1:6" x14ac:dyDescent="0.2">
      <c r="A34" s="320">
        <v>7630</v>
      </c>
      <c r="B34" s="320" t="s">
        <v>605</v>
      </c>
      <c r="C34" s="327">
        <v>0</v>
      </c>
      <c r="D34" s="327">
        <v>0</v>
      </c>
      <c r="E34" s="327">
        <v>0</v>
      </c>
      <c r="F34" s="327">
        <f t="shared" si="0"/>
        <v>0</v>
      </c>
    </row>
    <row r="35" spans="1:6" x14ac:dyDescent="0.2">
      <c r="A35" s="320">
        <v>7640</v>
      </c>
      <c r="B35" s="320" t="s">
        <v>606</v>
      </c>
      <c r="C35" s="327">
        <v>0</v>
      </c>
      <c r="D35" s="327">
        <v>0</v>
      </c>
      <c r="E35" s="327">
        <v>0</v>
      </c>
      <c r="F35" s="327">
        <f t="shared" si="0"/>
        <v>0</v>
      </c>
    </row>
    <row r="36" spans="1:6" x14ac:dyDescent="0.2">
      <c r="C36" s="328"/>
      <c r="D36" s="328"/>
      <c r="E36" s="328"/>
      <c r="F36" s="328"/>
    </row>
    <row r="37" spans="1:6" s="326" customFormat="1" ht="10.5" x14ac:dyDescent="0.25">
      <c r="A37" s="325">
        <v>8000</v>
      </c>
      <c r="B37" s="326" t="s">
        <v>607</v>
      </c>
    </row>
    <row r="38" spans="1:6" x14ac:dyDescent="0.2">
      <c r="C38" s="328"/>
      <c r="D38" s="328"/>
      <c r="E38" s="328"/>
      <c r="F38" s="328"/>
    </row>
    <row r="39" spans="1:6" ht="10.5" x14ac:dyDescent="0.2">
      <c r="B39" s="513" t="s">
        <v>608</v>
      </c>
      <c r="C39" s="513"/>
      <c r="D39" s="328"/>
      <c r="E39" s="328"/>
      <c r="F39" s="328"/>
    </row>
    <row r="40" spans="1:6" ht="10.5" x14ac:dyDescent="0.2">
      <c r="B40" s="329" t="s">
        <v>100</v>
      </c>
      <c r="C40" s="330">
        <f>H1</f>
        <v>2026</v>
      </c>
      <c r="D40" s="328"/>
      <c r="E40" s="328"/>
      <c r="F40" s="328"/>
    </row>
    <row r="41" spans="1:6" x14ac:dyDescent="0.2">
      <c r="A41" s="320">
        <v>8110</v>
      </c>
      <c r="B41" s="331" t="s">
        <v>609</v>
      </c>
      <c r="C41" s="332">
        <v>7163841.96</v>
      </c>
      <c r="D41" s="328"/>
      <c r="E41" s="328"/>
      <c r="F41" s="328"/>
    </row>
    <row r="42" spans="1:6" x14ac:dyDescent="0.2">
      <c r="A42" s="320">
        <v>8120</v>
      </c>
      <c r="B42" s="331" t="s">
        <v>610</v>
      </c>
      <c r="C42" s="332">
        <v>-5338758.2</v>
      </c>
      <c r="D42" s="328"/>
      <c r="E42" s="328"/>
      <c r="F42" s="328"/>
    </row>
    <row r="43" spans="1:6" x14ac:dyDescent="0.2">
      <c r="A43" s="320">
        <v>8130</v>
      </c>
      <c r="B43" s="331" t="s">
        <v>611</v>
      </c>
      <c r="C43" s="332">
        <v>0</v>
      </c>
      <c r="D43" s="328"/>
      <c r="E43" s="328"/>
      <c r="F43" s="328"/>
    </row>
    <row r="44" spans="1:6" x14ac:dyDescent="0.2">
      <c r="A44" s="320">
        <v>8140</v>
      </c>
      <c r="B44" s="331" t="s">
        <v>612</v>
      </c>
      <c r="C44" s="332">
        <v>0</v>
      </c>
      <c r="D44" s="328"/>
      <c r="E44" s="328"/>
      <c r="F44" s="328"/>
    </row>
    <row r="45" spans="1:6" x14ac:dyDescent="0.2">
      <c r="A45" s="320">
        <v>8150</v>
      </c>
      <c r="B45" s="331" t="s">
        <v>613</v>
      </c>
      <c r="C45" s="332">
        <v>-1825083.76</v>
      </c>
      <c r="D45" s="328"/>
      <c r="E45" s="328"/>
      <c r="F45" s="328"/>
    </row>
    <row r="46" spans="1:6" x14ac:dyDescent="0.2">
      <c r="B46" s="333"/>
      <c r="C46" s="334"/>
      <c r="D46" s="328"/>
      <c r="E46" s="328"/>
      <c r="F46" s="328"/>
    </row>
    <row r="47" spans="1:6" x14ac:dyDescent="0.2">
      <c r="B47" s="335"/>
      <c r="C47" s="336"/>
      <c r="D47" s="328"/>
      <c r="E47" s="328"/>
      <c r="F47" s="328"/>
    </row>
    <row r="48" spans="1:6" ht="10.5" x14ac:dyDescent="0.2">
      <c r="B48" s="513" t="s">
        <v>614</v>
      </c>
      <c r="C48" s="513"/>
    </row>
    <row r="49" spans="1:3" ht="10.5" x14ac:dyDescent="0.2">
      <c r="B49" s="337" t="s">
        <v>100</v>
      </c>
      <c r="C49" s="330">
        <f>H1</f>
        <v>2026</v>
      </c>
    </row>
    <row r="50" spans="1:3" x14ac:dyDescent="0.2">
      <c r="A50" s="320">
        <v>8210</v>
      </c>
      <c r="B50" s="331" t="s">
        <v>615</v>
      </c>
      <c r="C50" s="338">
        <v>-7163841.96</v>
      </c>
    </row>
    <row r="51" spans="1:3" x14ac:dyDescent="0.2">
      <c r="A51" s="320">
        <v>8220</v>
      </c>
      <c r="B51" s="331" t="s">
        <v>616</v>
      </c>
      <c r="C51" s="338">
        <v>2305894.0299999998</v>
      </c>
    </row>
    <row r="52" spans="1:3" x14ac:dyDescent="0.2">
      <c r="A52" s="320">
        <v>8230</v>
      </c>
      <c r="B52" s="331" t="s">
        <v>617</v>
      </c>
      <c r="C52" s="338">
        <v>0</v>
      </c>
    </row>
    <row r="53" spans="1:3" x14ac:dyDescent="0.2">
      <c r="A53" s="320">
        <v>8240</v>
      </c>
      <c r="B53" s="331" t="s">
        <v>618</v>
      </c>
      <c r="C53" s="338">
        <v>2973652.03</v>
      </c>
    </row>
    <row r="54" spans="1:3" x14ac:dyDescent="0.2">
      <c r="A54" s="320">
        <v>8250</v>
      </c>
      <c r="B54" s="331" t="s">
        <v>619</v>
      </c>
      <c r="C54" s="338">
        <v>0</v>
      </c>
    </row>
    <row r="55" spans="1:3" x14ac:dyDescent="0.2">
      <c r="A55" s="320">
        <v>8260</v>
      </c>
      <c r="B55" s="331" t="s">
        <v>620</v>
      </c>
      <c r="C55" s="338">
        <v>0</v>
      </c>
    </row>
    <row r="56" spans="1:3" x14ac:dyDescent="0.2">
      <c r="A56" s="320">
        <v>8270</v>
      </c>
      <c r="B56" s="331" t="s">
        <v>621</v>
      </c>
      <c r="C56" s="338">
        <v>1884295.9</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53125" defaultRowHeight="10.5" x14ac:dyDescent="0.25"/>
  <cols>
    <col min="1" max="1" width="16" style="3" customWidth="1"/>
    <col min="2" max="2" width="36.36328125" style="3" customWidth="1"/>
    <col min="3" max="3" width="10.6328125" style="3" customWidth="1"/>
    <col min="4" max="4" width="16" style="66" customWidth="1"/>
    <col min="5" max="5" width="10.6328125" style="3" customWidth="1"/>
    <col min="6" max="7" width="16" style="66" customWidth="1"/>
    <col min="8" max="8" width="10.6328125" style="3" customWidth="1"/>
    <col min="9" max="9" width="16" style="69" customWidth="1"/>
    <col min="10" max="10" width="10.6328125" style="3" customWidth="1"/>
    <col min="11" max="11" width="16" style="69" customWidth="1"/>
    <col min="12" max="12" width="16" style="66" customWidth="1"/>
    <col min="13" max="13" width="35.90625" style="3" hidden="1" customWidth="1"/>
    <col min="14" max="16384" width="11.453125" style="3"/>
  </cols>
  <sheetData>
    <row r="1" spans="1:13" x14ac:dyDescent="0.2">
      <c r="A1" s="435" t="s">
        <v>680</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681</v>
      </c>
      <c r="B3" s="435"/>
      <c r="C3" s="435"/>
      <c r="D3" s="435"/>
      <c r="E3" s="435"/>
      <c r="F3" s="435"/>
      <c r="G3" s="435"/>
      <c r="H3" s="435"/>
      <c r="I3" s="435"/>
      <c r="J3" s="435"/>
      <c r="K3" s="1" t="s">
        <v>4</v>
      </c>
      <c r="L3" s="2">
        <v>1</v>
      </c>
    </row>
    <row r="4" spans="1:13" ht="11" thickBot="1" x14ac:dyDescent="0.3"/>
    <row r="5" spans="1:13" ht="15.75" customHeight="1" thickBot="1" x14ac:dyDescent="0.35">
      <c r="A5" s="436" t="s">
        <v>5</v>
      </c>
      <c r="B5" s="444" t="s">
        <v>270</v>
      </c>
      <c r="C5" s="440">
        <v>2022</v>
      </c>
      <c r="D5" s="441"/>
      <c r="E5" s="441"/>
      <c r="F5" s="70"/>
      <c r="G5" s="442" t="s">
        <v>285</v>
      </c>
      <c r="H5" s="440">
        <v>2021</v>
      </c>
      <c r="I5" s="441"/>
      <c r="J5" s="441"/>
      <c r="K5" s="71"/>
      <c r="L5" s="442" t="s">
        <v>285</v>
      </c>
      <c r="M5" s="438" t="s">
        <v>270</v>
      </c>
    </row>
    <row r="6" spans="1:13" ht="12" thickBot="1" x14ac:dyDescent="0.35">
      <c r="A6" s="437"/>
      <c r="B6" s="445"/>
      <c r="C6" s="81" t="s">
        <v>271</v>
      </c>
      <c r="D6" s="82" t="s">
        <v>284</v>
      </c>
      <c r="E6" s="82" t="s">
        <v>271</v>
      </c>
      <c r="F6" s="82" t="s">
        <v>284</v>
      </c>
      <c r="G6" s="443"/>
      <c r="H6" s="81" t="s">
        <v>271</v>
      </c>
      <c r="I6" s="82" t="s">
        <v>284</v>
      </c>
      <c r="J6" s="82" t="s">
        <v>271</v>
      </c>
      <c r="K6" s="82" t="s">
        <v>284</v>
      </c>
      <c r="L6" s="443"/>
      <c r="M6" s="439"/>
    </row>
    <row r="7" spans="1:13" ht="11" thickBot="1" x14ac:dyDescent="0.25">
      <c r="A7" s="80" t="s">
        <v>9</v>
      </c>
      <c r="B7" s="165" t="s">
        <v>203</v>
      </c>
      <c r="C7" s="195" t="s">
        <v>283</v>
      </c>
      <c r="D7" s="357">
        <f>IF(ACT!B66&gt;0,ACT!B66,ACT!B66*-1)</f>
        <v>63964.240000000224</v>
      </c>
      <c r="E7" s="196" t="s">
        <v>272</v>
      </c>
      <c r="F7" s="358">
        <f>IF(ESF!E36&gt;0,ESF!E36,ESF!E36*-1)</f>
        <v>63964.24</v>
      </c>
      <c r="G7" s="382">
        <f>ROUND(D7-F7,2)</f>
        <v>0</v>
      </c>
      <c r="H7" s="84" t="s">
        <v>282</v>
      </c>
      <c r="I7" s="369">
        <f>IF(ACT!C66&gt;0,ACT!C66,ACT!C66*-1)</f>
        <v>44007.890000000596</v>
      </c>
      <c r="J7" s="85" t="s">
        <v>272</v>
      </c>
      <c r="K7" s="375">
        <f>IF(ESF!F36&gt;0,ESF!F36,ESF!F36*-1)</f>
        <v>44007.89</v>
      </c>
      <c r="L7" s="377">
        <f>ROUND(I7-K7,2)</f>
        <v>0</v>
      </c>
      <c r="M7" s="136" t="s">
        <v>203</v>
      </c>
    </row>
    <row r="8" spans="1:13" ht="11" thickBot="1" x14ac:dyDescent="0.25">
      <c r="A8" s="72" t="s">
        <v>12</v>
      </c>
      <c r="B8" s="171" t="s">
        <v>203</v>
      </c>
      <c r="C8" s="86" t="s">
        <v>283</v>
      </c>
      <c r="D8" s="358">
        <f>IF(ACT!B66&gt;0,ACT!B66,ACT!B66*-1)</f>
        <v>63964.240000000224</v>
      </c>
      <c r="E8" s="87" t="s">
        <v>286</v>
      </c>
      <c r="F8" s="364">
        <f>IF(VHP!D28&gt;0,VHP!D28,VHP!D28*-1)</f>
        <v>63964.24</v>
      </c>
      <c r="G8" s="383">
        <f>ROUND(D8-F8,2)</f>
        <v>0</v>
      </c>
      <c r="H8" s="455"/>
      <c r="I8" s="456"/>
      <c r="J8" s="456"/>
      <c r="K8" s="456"/>
      <c r="L8" s="457"/>
      <c r="M8" s="137" t="s">
        <v>203</v>
      </c>
    </row>
    <row r="9" spans="1:13" ht="11" thickBot="1" x14ac:dyDescent="0.25">
      <c r="A9" s="72" t="s">
        <v>15</v>
      </c>
      <c r="B9" s="171" t="s">
        <v>203</v>
      </c>
      <c r="C9" s="446"/>
      <c r="D9" s="447"/>
      <c r="E9" s="447"/>
      <c r="F9" s="88"/>
      <c r="G9" s="89"/>
      <c r="H9" s="90" t="s">
        <v>282</v>
      </c>
      <c r="I9" s="370">
        <f>IF(ACT!C66&gt;0,ACT!C66,ACT!C66*-1)</f>
        <v>44007.890000000596</v>
      </c>
      <c r="J9" s="91" t="s">
        <v>286</v>
      </c>
      <c r="K9" s="370">
        <f>IF(VHP!D10&gt;0,VHP!D10,VHP!D10*-1)</f>
        <v>44007.89</v>
      </c>
      <c r="L9" s="378">
        <f>ROUND(I9-K9,2)</f>
        <v>0</v>
      </c>
      <c r="M9" s="137" t="s">
        <v>203</v>
      </c>
    </row>
    <row r="10" spans="1:13" ht="11" thickBot="1" x14ac:dyDescent="0.25">
      <c r="A10" s="72" t="s">
        <v>17</v>
      </c>
      <c r="B10" s="171" t="s">
        <v>203</v>
      </c>
      <c r="C10" s="92"/>
      <c r="D10" s="93"/>
      <c r="E10" s="94" t="s">
        <v>286</v>
      </c>
      <c r="F10" s="364">
        <f>IF(VHP!D29&gt;0,VHP!D29,VHP!D29*-1)</f>
        <v>44007.89</v>
      </c>
      <c r="G10" s="95"/>
      <c r="H10" s="90" t="s">
        <v>282</v>
      </c>
      <c r="I10" s="369">
        <f>IF(ACT!C66&gt;0,ACT!C66,ACT!C66*-1)</f>
        <v>44007.890000000596</v>
      </c>
      <c r="J10" s="96"/>
      <c r="K10" s="97"/>
      <c r="L10" s="378">
        <f>ROUND(F10-I10,2)</f>
        <v>0</v>
      </c>
      <c r="M10" s="137" t="s">
        <v>203</v>
      </c>
    </row>
    <row r="11" spans="1:13" ht="11" thickBot="1" x14ac:dyDescent="0.25">
      <c r="A11" s="72" t="s">
        <v>19</v>
      </c>
      <c r="B11" s="171" t="s">
        <v>203</v>
      </c>
      <c r="C11" s="90" t="s">
        <v>272</v>
      </c>
      <c r="D11" s="359">
        <f>IF(ESF!E36&gt;0,ESF!E36,ESF!E36*-1)</f>
        <v>63964.24</v>
      </c>
      <c r="E11" s="98" t="s">
        <v>282</v>
      </c>
      <c r="F11" s="365">
        <f>IF(ACT!B66&gt;0,ACT!B66,ACT!B66*-1)</f>
        <v>63964.240000000224</v>
      </c>
      <c r="G11" s="384">
        <f t="shared" ref="G11:G28" si="0">ROUND(D11-F11,2)</f>
        <v>0</v>
      </c>
      <c r="H11" s="90" t="s">
        <v>272</v>
      </c>
      <c r="I11" s="371">
        <f>IF(ESF!F36&gt;0,ESF!F36,ESF!F36*-1)</f>
        <v>44007.89</v>
      </c>
      <c r="J11" s="91" t="s">
        <v>282</v>
      </c>
      <c r="K11" s="370">
        <f>IF(ACT!C66&gt;0,ACT!C66,ACT!C66*-1)</f>
        <v>44007.890000000596</v>
      </c>
      <c r="L11" s="378">
        <f>ROUND(I11-K11,2)</f>
        <v>0</v>
      </c>
      <c r="M11" s="137" t="s">
        <v>203</v>
      </c>
    </row>
    <row r="12" spans="1:13" x14ac:dyDescent="0.2">
      <c r="A12" s="73" t="s">
        <v>22</v>
      </c>
      <c r="B12" s="173" t="s">
        <v>160</v>
      </c>
      <c r="C12" s="99" t="s">
        <v>272</v>
      </c>
      <c r="D12" s="360">
        <f>IF(ESF!B5&gt;0,ESF!B5,ESF!B5*-1)</f>
        <v>749165.31</v>
      </c>
      <c r="E12" s="100" t="s">
        <v>273</v>
      </c>
      <c r="F12" s="366">
        <f>IF(EAA!E5&gt;0,EAA!E5,EAA!E5*-1)</f>
        <v>749165.31</v>
      </c>
      <c r="G12" s="385">
        <f t="shared" si="0"/>
        <v>0</v>
      </c>
      <c r="H12" s="101" t="s">
        <v>272</v>
      </c>
      <c r="I12" s="372">
        <f>IF(ESF!C5&gt;0,ESF!C5,ESF!C5*-1)</f>
        <v>792607.9</v>
      </c>
      <c r="J12" s="102" t="s">
        <v>273</v>
      </c>
      <c r="K12" s="376">
        <f>IF(EAA!B5&gt;0,EAA!B5,EAA!B5*-1)</f>
        <v>792607.9</v>
      </c>
      <c r="L12" s="379">
        <f t="shared" ref="L12:L43" si="1">ROUND(I12-K12,2)</f>
        <v>0</v>
      </c>
      <c r="M12" s="138" t="s">
        <v>160</v>
      </c>
    </row>
    <row r="13" spans="1:13" x14ac:dyDescent="0.2">
      <c r="A13" s="74"/>
      <c r="B13" s="164" t="s">
        <v>162</v>
      </c>
      <c r="C13" s="103" t="s">
        <v>272</v>
      </c>
      <c r="D13" s="361">
        <f>IF(ESF!B6&gt;0,ESF!B6,ESF!B6*-1)</f>
        <v>79084.73</v>
      </c>
      <c r="E13" s="104" t="s">
        <v>273</v>
      </c>
      <c r="F13" s="367">
        <f>IF(EAA!E6&gt;0,EAA!E6,EAA!E6*-1)</f>
        <v>79084.729999999981</v>
      </c>
      <c r="G13" s="386">
        <f t="shared" si="0"/>
        <v>0</v>
      </c>
      <c r="H13" s="105" t="s">
        <v>272</v>
      </c>
      <c r="I13" s="373">
        <f>IF(ESF!C6&gt;0,ESF!C6,ESF!C6*-1)</f>
        <v>79084.73</v>
      </c>
      <c r="J13" s="94" t="s">
        <v>273</v>
      </c>
      <c r="K13" s="373">
        <f>IF(EAA!B6&gt;0,EAA!B6,EAA!B6*-1)</f>
        <v>79084.73</v>
      </c>
      <c r="L13" s="380">
        <f t="shared" si="1"/>
        <v>0</v>
      </c>
      <c r="M13" s="139" t="s">
        <v>162</v>
      </c>
    </row>
    <row r="14" spans="1:13" x14ac:dyDescent="0.2">
      <c r="A14" s="74"/>
      <c r="B14" s="164" t="s">
        <v>164</v>
      </c>
      <c r="C14" s="103" t="s">
        <v>272</v>
      </c>
      <c r="D14" s="361">
        <f>IF(ESF!B7&gt;0,ESF!B7,ESF!B7*-1)</f>
        <v>0</v>
      </c>
      <c r="E14" s="104" t="s">
        <v>273</v>
      </c>
      <c r="F14" s="367">
        <f>IF(EAA!E7&gt;0,EAA!E7,EAA!E7*-1)</f>
        <v>0</v>
      </c>
      <c r="G14" s="386">
        <f t="shared" si="0"/>
        <v>0</v>
      </c>
      <c r="H14" s="105" t="s">
        <v>272</v>
      </c>
      <c r="I14" s="373">
        <f>IF(ESF!C7&gt;0,ESF!C7,ESF!C7*-1)</f>
        <v>0</v>
      </c>
      <c r="J14" s="94" t="s">
        <v>273</v>
      </c>
      <c r="K14" s="373">
        <f>IF(EAA!B7&gt;0,EAA!B7,EAA!B7*-1)</f>
        <v>0</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0"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0"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0" x14ac:dyDescent="0.2">
      <c r="A21" s="74"/>
      <c r="B21" s="164" t="s">
        <v>182</v>
      </c>
      <c r="C21" s="103" t="s">
        <v>272</v>
      </c>
      <c r="D21" s="361">
        <f>IF(ESF!B18&gt;0,ESF!B18,ESF!B18*-1)</f>
        <v>0</v>
      </c>
      <c r="E21" s="104" t="s">
        <v>273</v>
      </c>
      <c r="F21" s="367">
        <f>IF(EAA!E15&gt;0,EAA!E15,EAA!E15*-1)</f>
        <v>0</v>
      </c>
      <c r="G21" s="386">
        <f t="shared" si="0"/>
        <v>0</v>
      </c>
      <c r="H21" s="105" t="s">
        <v>272</v>
      </c>
      <c r="I21" s="373">
        <f>IF(ESF!C18&gt;0,ESF!C18,ESF!C18*-1)</f>
        <v>0</v>
      </c>
      <c r="J21" s="94" t="s">
        <v>273</v>
      </c>
      <c r="K21" s="373">
        <f>IF(EAA!B15&gt;0,EAA!B15,EAA!B15*-1)</f>
        <v>0</v>
      </c>
      <c r="L21" s="380">
        <f t="shared" si="1"/>
        <v>0</v>
      </c>
      <c r="M21" s="139" t="s">
        <v>182</v>
      </c>
    </row>
    <row r="22" spans="1:13" x14ac:dyDescent="0.2">
      <c r="A22" s="74"/>
      <c r="B22" s="164" t="s">
        <v>184</v>
      </c>
      <c r="C22" s="103" t="s">
        <v>272</v>
      </c>
      <c r="D22" s="361">
        <f>IF(ESF!B19&gt;0,ESF!B19,ESF!B19*-1)</f>
        <v>1281027.57</v>
      </c>
      <c r="E22" s="104" t="s">
        <v>273</v>
      </c>
      <c r="F22" s="367">
        <f>IF(EAA!E16&gt;0,EAA!E16,EAA!E16*-1)</f>
        <v>1281027.57</v>
      </c>
      <c r="G22" s="386">
        <f t="shared" si="0"/>
        <v>0</v>
      </c>
      <c r="H22" s="105" t="s">
        <v>272</v>
      </c>
      <c r="I22" s="373">
        <f>IF(ESF!C19&gt;0,ESF!C19,ESF!C19*-1)</f>
        <v>1270355.82</v>
      </c>
      <c r="J22" s="94" t="s">
        <v>273</v>
      </c>
      <c r="K22" s="373">
        <f>IF(EAA!B16&gt;0,EAA!B16,EAA!B16*-1)</f>
        <v>1270355.82</v>
      </c>
      <c r="L22" s="380">
        <f t="shared" si="1"/>
        <v>0</v>
      </c>
      <c r="M22" s="139" t="s">
        <v>184</v>
      </c>
    </row>
    <row r="23" spans="1:13" x14ac:dyDescent="0.2">
      <c r="A23" s="74"/>
      <c r="B23" s="164" t="s">
        <v>186</v>
      </c>
      <c r="C23" s="103" t="s">
        <v>272</v>
      </c>
      <c r="D23" s="361">
        <f>IF(ESF!B20&gt;0,ESF!B20,ESF!B20*-1)</f>
        <v>45644.45</v>
      </c>
      <c r="E23" s="104" t="s">
        <v>273</v>
      </c>
      <c r="F23" s="367">
        <f>IF(EAA!E17&gt;0,EAA!E17,EAA!E17*-1)</f>
        <v>45644.45</v>
      </c>
      <c r="G23" s="386">
        <f t="shared" si="0"/>
        <v>0</v>
      </c>
      <c r="H23" s="105" t="s">
        <v>272</v>
      </c>
      <c r="I23" s="373">
        <f>IF(ESF!C20&gt;0,ESF!C20,ESF!C20*-1)</f>
        <v>45644.45</v>
      </c>
      <c r="J23" s="94" t="s">
        <v>273</v>
      </c>
      <c r="K23" s="373">
        <f>IF(EAA!B17&gt;0,EAA!B17,EAA!B17*-1)</f>
        <v>45644.45</v>
      </c>
      <c r="L23" s="380">
        <f t="shared" si="1"/>
        <v>0</v>
      </c>
      <c r="M23" s="139" t="s">
        <v>186</v>
      </c>
    </row>
    <row r="24" spans="1:13" ht="20" x14ac:dyDescent="0.2">
      <c r="A24" s="74"/>
      <c r="B24" s="164" t="s">
        <v>188</v>
      </c>
      <c r="C24" s="103" t="s">
        <v>272</v>
      </c>
      <c r="D24" s="361">
        <f>IF(ESF!B21&gt;0,ESF!B21,ESF!B21*-1)</f>
        <v>1069050.79</v>
      </c>
      <c r="E24" s="104" t="s">
        <v>273</v>
      </c>
      <c r="F24" s="367">
        <f>IF(EAA!E18&gt;0,EAA!E18,EAA!E18*-1)</f>
        <v>1069050.79</v>
      </c>
      <c r="G24" s="386">
        <f t="shared" si="0"/>
        <v>0</v>
      </c>
      <c r="H24" s="105" t="s">
        <v>272</v>
      </c>
      <c r="I24" s="373">
        <f>IF(ESF!C21&gt;0,ESF!C21,ESF!C21*-1)</f>
        <v>1053626.94</v>
      </c>
      <c r="J24" s="94" t="s">
        <v>273</v>
      </c>
      <c r="K24" s="373">
        <f>IF(EAA!B18&gt;0,EAA!B18,EAA!B18*-1)</f>
        <v>1053626.94</v>
      </c>
      <c r="L24" s="380">
        <f t="shared" si="1"/>
        <v>0</v>
      </c>
      <c r="M24" s="139" t="s">
        <v>188</v>
      </c>
    </row>
    <row r="25" spans="1:13" x14ac:dyDescent="0.2">
      <c r="A25" s="74"/>
      <c r="B25" s="164" t="s">
        <v>190</v>
      </c>
      <c r="C25" s="103" t="s">
        <v>272</v>
      </c>
      <c r="D25" s="361">
        <f>IF(ESF!B22&gt;0,ESF!B22,ESF!B22*-1)</f>
        <v>0</v>
      </c>
      <c r="E25" s="104" t="s">
        <v>273</v>
      </c>
      <c r="F25" s="367">
        <f>IF(EAA!E19&gt;0,EAA!E19,EAA!E19*-1)</f>
        <v>0</v>
      </c>
      <c r="G25" s="386">
        <f t="shared" si="0"/>
        <v>0</v>
      </c>
      <c r="H25" s="105" t="s">
        <v>272</v>
      </c>
      <c r="I25" s="373">
        <f>IF(ESF!C22&gt;0,ESF!C22,ESF!C22*-1)</f>
        <v>0</v>
      </c>
      <c r="J25" s="94" t="s">
        <v>273</v>
      </c>
      <c r="K25" s="373">
        <f>IF(EAA!B19&gt;0,EAA!B19,EAA!B19*-1)</f>
        <v>0</v>
      </c>
      <c r="L25" s="380">
        <f t="shared" si="1"/>
        <v>0</v>
      </c>
      <c r="M25" s="139" t="s">
        <v>190</v>
      </c>
    </row>
    <row r="26" spans="1:13" ht="20"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1"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1" thickBot="1" x14ac:dyDescent="0.25">
      <c r="A28" s="72" t="s">
        <v>25</v>
      </c>
      <c r="B28" s="171" t="s">
        <v>160</v>
      </c>
      <c r="C28" s="110" t="s">
        <v>272</v>
      </c>
      <c r="D28" s="363">
        <f>IF(ESF!B5&gt;0,ESF!B5,ESF!B5*-1)</f>
        <v>749165.31</v>
      </c>
      <c r="E28" s="111" t="s">
        <v>274</v>
      </c>
      <c r="F28" s="359">
        <f>IF(EFE!B65&gt;0,EFE!B65,EFE!B65*-1)</f>
        <v>749165.31</v>
      </c>
      <c r="G28" s="384">
        <f t="shared" si="0"/>
        <v>0</v>
      </c>
      <c r="H28" s="112"/>
      <c r="I28" s="113"/>
      <c r="J28" s="113"/>
      <c r="K28" s="113"/>
      <c r="L28" s="114"/>
      <c r="M28" s="137" t="s">
        <v>160</v>
      </c>
    </row>
    <row r="29" spans="1:13" ht="11" thickBot="1" x14ac:dyDescent="0.25">
      <c r="A29" s="72" t="s">
        <v>28</v>
      </c>
      <c r="B29" s="171" t="s">
        <v>160</v>
      </c>
      <c r="C29" s="455"/>
      <c r="D29" s="456"/>
      <c r="E29" s="456"/>
      <c r="F29" s="115"/>
      <c r="G29" s="116"/>
      <c r="H29" s="90" t="s">
        <v>272</v>
      </c>
      <c r="I29" s="370">
        <f>IF(ESF!C5&gt;0,ESF!C5,ESF!C5*-1)</f>
        <v>792607.9</v>
      </c>
      <c r="J29" s="91" t="s">
        <v>274</v>
      </c>
      <c r="K29" s="370">
        <f>IF(EFE!B63&gt;0,EFE!B63,EFE!B63*-1)</f>
        <v>792607.9</v>
      </c>
      <c r="L29" s="378">
        <f t="shared" si="1"/>
        <v>0</v>
      </c>
      <c r="M29" s="137" t="s">
        <v>160</v>
      </c>
    </row>
    <row r="30" spans="1:13" ht="11" thickBot="1" x14ac:dyDescent="0.25">
      <c r="A30" s="72" t="s">
        <v>30</v>
      </c>
      <c r="B30" s="171" t="s">
        <v>275</v>
      </c>
      <c r="C30" s="110" t="s">
        <v>272</v>
      </c>
      <c r="D30" s="359">
        <f>IF(ESF!B28&gt;0,ESF!B28,ESF!B28*-1)</f>
        <v>1085871.27</v>
      </c>
      <c r="E30" s="91" t="s">
        <v>272</v>
      </c>
      <c r="F30" s="359">
        <f>IF(ESF!E48&gt;0,ESF!E48,ESF!E48*-1)</f>
        <v>1085871.27</v>
      </c>
      <c r="G30" s="384">
        <f>ROUND(D30-F30,2)</f>
        <v>0</v>
      </c>
      <c r="H30" s="90" t="s">
        <v>272</v>
      </c>
      <c r="I30" s="370">
        <f>IF(ESF!C28&gt;0,ESF!C28,ESF!C28*-1)</f>
        <v>1134065.96</v>
      </c>
      <c r="J30" s="91" t="s">
        <v>272</v>
      </c>
      <c r="K30" s="370">
        <f>IF(ESF!F48&gt;0,ESF!F48,ESF!F48*-1)</f>
        <v>1134065.96</v>
      </c>
      <c r="L30" s="378">
        <f t="shared" si="1"/>
        <v>0</v>
      </c>
      <c r="M30" s="137" t="s">
        <v>275</v>
      </c>
    </row>
    <row r="31" spans="1:13" ht="11" thickBot="1" x14ac:dyDescent="0.25">
      <c r="A31" s="72" t="s">
        <v>33</v>
      </c>
      <c r="B31" s="171" t="s">
        <v>276</v>
      </c>
      <c r="C31" s="110" t="s">
        <v>272</v>
      </c>
      <c r="D31" s="359">
        <f>IF(ESF!E26&gt;0,ESF!E26,ESF!E26*-1)</f>
        <v>272767.05</v>
      </c>
      <c r="E31" s="91" t="s">
        <v>287</v>
      </c>
      <c r="F31" s="359">
        <f>IF(ADP!E34&gt;0,ADP!E34,ADP!E34*-1)</f>
        <v>272767.05</v>
      </c>
      <c r="G31" s="384">
        <f>ROUND(D31-F31,2)</f>
        <v>0</v>
      </c>
      <c r="H31" s="90" t="s">
        <v>272</v>
      </c>
      <c r="I31" s="370">
        <f>IF(ESF!F26&gt;0,ESF!F26,ESF!F26*-1)</f>
        <v>256997.5</v>
      </c>
      <c r="J31" s="91" t="s">
        <v>287</v>
      </c>
      <c r="K31" s="370">
        <f>IF(ADP!D34&gt;0,ADP!D34,ADP!D34*-1)</f>
        <v>256997.5</v>
      </c>
      <c r="L31" s="378">
        <f t="shared" si="1"/>
        <v>0</v>
      </c>
      <c r="M31" s="137" t="s">
        <v>276</v>
      </c>
    </row>
    <row r="32" spans="1:13" x14ac:dyDescent="0.2">
      <c r="A32" s="73" t="s">
        <v>36</v>
      </c>
      <c r="B32" s="175" t="s">
        <v>199</v>
      </c>
      <c r="C32" s="446"/>
      <c r="D32" s="447"/>
      <c r="E32" s="447"/>
      <c r="F32" s="447"/>
      <c r="G32" s="448"/>
      <c r="H32" s="101" t="s">
        <v>272</v>
      </c>
      <c r="I32" s="388">
        <f>IF(ESF!F30&gt;0,ESF!F30,ESF!F30*-1)</f>
        <v>167878.29</v>
      </c>
      <c r="J32" s="102" t="s">
        <v>286</v>
      </c>
      <c r="K32" s="388">
        <f>IF(VHP!B4&gt;0,VHP!B4,VHP!B4*-1)</f>
        <v>167878.29</v>
      </c>
      <c r="L32" s="379">
        <f t="shared" si="1"/>
        <v>0</v>
      </c>
      <c r="M32" s="141" t="s">
        <v>199</v>
      </c>
    </row>
    <row r="33" spans="1:15" ht="11" thickBot="1" x14ac:dyDescent="0.25">
      <c r="A33" s="75"/>
      <c r="B33" s="176" t="s">
        <v>199</v>
      </c>
      <c r="C33" s="449"/>
      <c r="D33" s="450"/>
      <c r="E33" s="450"/>
      <c r="F33" s="450"/>
      <c r="G33" s="451"/>
      <c r="H33" s="117" t="s">
        <v>272</v>
      </c>
      <c r="I33" s="374">
        <f>IF(ESF!F30&gt;0,ESF!F30,ESF!F30*-1)</f>
        <v>167878.29</v>
      </c>
      <c r="J33" s="109" t="s">
        <v>286</v>
      </c>
      <c r="K33" s="374">
        <f>IF(VHP!F4&gt;0,VHP!F4,VHP!F4*-1)</f>
        <v>167878.29</v>
      </c>
      <c r="L33" s="381">
        <f t="shared" si="1"/>
        <v>0</v>
      </c>
      <c r="M33" s="142" t="s">
        <v>199</v>
      </c>
    </row>
    <row r="34" spans="1:15" ht="11" thickBot="1" x14ac:dyDescent="0.25">
      <c r="A34" s="72" t="s">
        <v>39</v>
      </c>
      <c r="B34" s="177" t="s">
        <v>202</v>
      </c>
      <c r="C34" s="449"/>
      <c r="D34" s="450"/>
      <c r="E34" s="450"/>
      <c r="F34" s="450"/>
      <c r="G34" s="451"/>
      <c r="H34" s="90" t="s">
        <v>272</v>
      </c>
      <c r="I34" s="370">
        <f>IF(ESF!F35&gt;0,ESF!F35,ESF!F35*-1)</f>
        <v>709190.17</v>
      </c>
      <c r="J34" s="91" t="s">
        <v>286</v>
      </c>
      <c r="K34" s="370">
        <f>IF(VHP!F9&gt;0,VHP!F9,VHP!F9*-1)</f>
        <v>709190.17</v>
      </c>
      <c r="L34" s="378">
        <f t="shared" si="1"/>
        <v>0</v>
      </c>
      <c r="M34" s="143" t="s">
        <v>202</v>
      </c>
    </row>
    <row r="35" spans="1:15" ht="20" x14ac:dyDescent="0.2">
      <c r="A35" s="73" t="s">
        <v>41</v>
      </c>
      <c r="B35" s="178" t="s">
        <v>208</v>
      </c>
      <c r="C35" s="449"/>
      <c r="D35" s="450"/>
      <c r="E35" s="450"/>
      <c r="F35" s="450"/>
      <c r="G35" s="451"/>
      <c r="H35" s="101" t="s">
        <v>272</v>
      </c>
      <c r="I35" s="388">
        <f>IF(ESF!F42&gt;0,ESF!F42,ESF!F42*-1)</f>
        <v>0</v>
      </c>
      <c r="J35" s="102" t="s">
        <v>286</v>
      </c>
      <c r="K35" s="388">
        <f>IF(VHP!E16&gt;0,VHP!E16,VHP!E16*-1)</f>
        <v>0</v>
      </c>
      <c r="L35" s="379">
        <f t="shared" si="1"/>
        <v>0</v>
      </c>
      <c r="M35" s="144" t="s">
        <v>208</v>
      </c>
    </row>
    <row r="36" spans="1:15" ht="20.5" thickBot="1" x14ac:dyDescent="0.25">
      <c r="A36" s="75"/>
      <c r="B36" s="179" t="s">
        <v>208</v>
      </c>
      <c r="C36" s="452"/>
      <c r="D36" s="453"/>
      <c r="E36" s="453"/>
      <c r="F36" s="453"/>
      <c r="G36" s="454"/>
      <c r="H36" s="117" t="s">
        <v>272</v>
      </c>
      <c r="I36" s="374">
        <f>IF(ESF!F42&gt;0,ESF!F42,ESF!F42*-1)</f>
        <v>0</v>
      </c>
      <c r="J36" s="109" t="s">
        <v>286</v>
      </c>
      <c r="K36" s="374">
        <f>IF(VHP!F16&gt;0,VHP!F16,VHP!F16*-1)</f>
        <v>0</v>
      </c>
      <c r="L36" s="381">
        <f t="shared" si="1"/>
        <v>0</v>
      </c>
      <c r="M36" s="145" t="s">
        <v>208</v>
      </c>
    </row>
    <row r="37" spans="1:15" ht="11" thickBot="1" x14ac:dyDescent="0.25">
      <c r="A37" s="72" t="s">
        <v>43</v>
      </c>
      <c r="B37" s="180" t="s">
        <v>277</v>
      </c>
      <c r="C37" s="90" t="s">
        <v>272</v>
      </c>
      <c r="D37" s="359">
        <f>IF(ESF!E46&gt;0,ESF!E46,ESF!E46*-1)</f>
        <v>813104.22000000009</v>
      </c>
      <c r="E37" s="91" t="s">
        <v>286</v>
      </c>
      <c r="F37" s="359">
        <f>IF(VHP!F38&gt;0,VHP!F38,VHP!F38*-1)</f>
        <v>813104.22000000009</v>
      </c>
      <c r="G37" s="389">
        <f>ROUND(D37-F37,2)</f>
        <v>0</v>
      </c>
      <c r="H37" s="90" t="s">
        <v>272</v>
      </c>
      <c r="I37" s="370">
        <f>IF(ESF!F46&gt;0,ESF!F46,ESF!F46*-1)</f>
        <v>877068.46000000008</v>
      </c>
      <c r="J37" s="91" t="s">
        <v>286</v>
      </c>
      <c r="K37" s="370">
        <f>IF(VHP!F20&gt;0,VHP!F20,VHP!F20*-1)</f>
        <v>877068.46000000008</v>
      </c>
      <c r="L37" s="378">
        <f t="shared" si="1"/>
        <v>0</v>
      </c>
      <c r="M37" s="146" t="s">
        <v>277</v>
      </c>
    </row>
    <row r="38" spans="1:15" ht="20" x14ac:dyDescent="0.2">
      <c r="A38" s="73" t="s">
        <v>45</v>
      </c>
      <c r="B38" s="175" t="s">
        <v>278</v>
      </c>
      <c r="C38" s="446"/>
      <c r="D38" s="447"/>
      <c r="E38" s="447"/>
      <c r="F38" s="447"/>
      <c r="G38" s="448"/>
      <c r="H38" s="101" t="s">
        <v>286</v>
      </c>
      <c r="I38" s="388">
        <f>IF(VHP!B4&gt;0,VHP!B4,VHP!B4*-1)</f>
        <v>167878.29</v>
      </c>
      <c r="J38" s="102" t="s">
        <v>272</v>
      </c>
      <c r="K38" s="388">
        <f>IF(ESF!F30&gt;0,ESF!F30,ESF!F30*-1)</f>
        <v>167878.29</v>
      </c>
      <c r="L38" s="379">
        <f t="shared" si="1"/>
        <v>0</v>
      </c>
      <c r="M38" s="141" t="s">
        <v>278</v>
      </c>
    </row>
    <row r="39" spans="1:15" ht="20.5" thickBot="1" x14ac:dyDescent="0.25">
      <c r="A39" s="75"/>
      <c r="B39" s="176" t="s">
        <v>278</v>
      </c>
      <c r="C39" s="449"/>
      <c r="D39" s="450"/>
      <c r="E39" s="450"/>
      <c r="F39" s="450"/>
      <c r="G39" s="451"/>
      <c r="H39" s="117" t="s">
        <v>286</v>
      </c>
      <c r="I39" s="374">
        <f>IF(VHP!F4&gt;0,VHP!F4,VHP!F4*-1)</f>
        <v>167878.29</v>
      </c>
      <c r="J39" s="109" t="s">
        <v>272</v>
      </c>
      <c r="K39" s="374">
        <f>IF(ESF!F30&gt;0,ESF!F30,ESF!F30*-1)</f>
        <v>167878.29</v>
      </c>
      <c r="L39" s="381">
        <f t="shared" si="1"/>
        <v>0</v>
      </c>
      <c r="M39" s="142" t="s">
        <v>278</v>
      </c>
    </row>
    <row r="40" spans="1:15" ht="20.5" thickBot="1" x14ac:dyDescent="0.25">
      <c r="A40" s="72" t="s">
        <v>48</v>
      </c>
      <c r="B40" s="177" t="s">
        <v>279</v>
      </c>
      <c r="C40" s="449"/>
      <c r="D40" s="450"/>
      <c r="E40" s="450"/>
      <c r="F40" s="450"/>
      <c r="G40" s="451"/>
      <c r="H40" s="90" t="s">
        <v>286</v>
      </c>
      <c r="I40" s="370">
        <f>IF(VHP!F9&gt;0,VHP!F9,VHP!F9*-1)</f>
        <v>709190.17</v>
      </c>
      <c r="J40" s="91" t="s">
        <v>272</v>
      </c>
      <c r="K40" s="370">
        <f>IF(ESF!F35&gt;0,ESF!F35,ESF!F35*-1)</f>
        <v>709190.17</v>
      </c>
      <c r="L40" s="378">
        <f t="shared" si="1"/>
        <v>0</v>
      </c>
      <c r="M40" s="143" t="s">
        <v>279</v>
      </c>
    </row>
    <row r="41" spans="1:15" ht="20" x14ac:dyDescent="0.2">
      <c r="A41" s="73" t="s">
        <v>50</v>
      </c>
      <c r="B41" s="178" t="s">
        <v>280</v>
      </c>
      <c r="C41" s="449"/>
      <c r="D41" s="450"/>
      <c r="E41" s="450"/>
      <c r="F41" s="450"/>
      <c r="G41" s="451"/>
      <c r="H41" s="101" t="s">
        <v>286</v>
      </c>
      <c r="I41" s="388">
        <f>IF(VHP!E16&gt;0,VHP!E16,VHP!E16*-1)</f>
        <v>0</v>
      </c>
      <c r="J41" s="102" t="s">
        <v>272</v>
      </c>
      <c r="K41" s="388">
        <f>IF(ESF!F42&gt;0,ESF!F42,ESF!F42*-1)</f>
        <v>0</v>
      </c>
      <c r="L41" s="379">
        <f t="shared" si="1"/>
        <v>0</v>
      </c>
      <c r="M41" s="144" t="s">
        <v>280</v>
      </c>
    </row>
    <row r="42" spans="1:15" ht="20.5" thickBot="1" x14ac:dyDescent="0.25">
      <c r="A42" s="75"/>
      <c r="B42" s="179" t="s">
        <v>280</v>
      </c>
      <c r="C42" s="452"/>
      <c r="D42" s="453"/>
      <c r="E42" s="453"/>
      <c r="F42" s="453"/>
      <c r="G42" s="454"/>
      <c r="H42" s="117" t="s">
        <v>286</v>
      </c>
      <c r="I42" s="374">
        <f>IF(VHP!F16&gt;0,VHP!F16,VHP!F16*-1)</f>
        <v>0</v>
      </c>
      <c r="J42" s="109" t="s">
        <v>272</v>
      </c>
      <c r="K42" s="374">
        <f>IF(ESF!F42&gt;0,ESF!F42,ESF!F42*-1)</f>
        <v>0</v>
      </c>
      <c r="L42" s="381">
        <f t="shared" si="1"/>
        <v>0</v>
      </c>
      <c r="M42" s="145" t="s">
        <v>280</v>
      </c>
      <c r="O42" s="3" t="s">
        <v>289</v>
      </c>
    </row>
    <row r="43" spans="1:15" ht="11" thickBot="1" x14ac:dyDescent="0.25">
      <c r="A43" s="72" t="s">
        <v>52</v>
      </c>
      <c r="B43" s="181" t="s">
        <v>281</v>
      </c>
      <c r="C43" s="90" t="s">
        <v>286</v>
      </c>
      <c r="D43" s="359">
        <f>IF(VHP!F38&gt;0,VHP!F38,VHP!F38*-1)</f>
        <v>813104.22000000009</v>
      </c>
      <c r="E43" s="91" t="s">
        <v>272</v>
      </c>
      <c r="F43" s="118">
        <f>IF(ESF!E46&gt;0,ESF!E46,ESF!E46*-1)</f>
        <v>813104.22000000009</v>
      </c>
      <c r="G43" s="384">
        <f t="shared" ref="G43:G49" si="2">ROUND(D43-F43,2)</f>
        <v>0</v>
      </c>
      <c r="H43" s="90" t="s">
        <v>286</v>
      </c>
      <c r="I43" s="370">
        <f>IF(VHP!F20&gt;0,VHP!F20,VHP!F20*-1)</f>
        <v>877068.46000000008</v>
      </c>
      <c r="J43" s="91" t="s">
        <v>272</v>
      </c>
      <c r="K43" s="370">
        <f>IF(ESF!F46&gt;0,ESF!F46,ESF!F46*-1)</f>
        <v>877068.46000000008</v>
      </c>
      <c r="L43" s="378">
        <f t="shared" si="1"/>
        <v>0</v>
      </c>
      <c r="M43" s="147" t="s">
        <v>281</v>
      </c>
    </row>
    <row r="44" spans="1:15" ht="11" thickBot="1" x14ac:dyDescent="0.25">
      <c r="A44" s="73" t="s">
        <v>54</v>
      </c>
      <c r="B44" s="172" t="s">
        <v>138</v>
      </c>
      <c r="C44" s="101" t="s">
        <v>286</v>
      </c>
      <c r="D44" s="366">
        <f>IF(VHP!B23&gt;0,VHP!B23,VHP!B23*-1)</f>
        <v>0</v>
      </c>
      <c r="E44" s="102" t="s">
        <v>288</v>
      </c>
      <c r="F44" s="119">
        <f>IF(CSF!$B46&gt;0,CSF!$B46,CSF!$C46)</f>
        <v>0</v>
      </c>
      <c r="G44" s="385">
        <f t="shared" si="2"/>
        <v>0</v>
      </c>
      <c r="H44" s="446"/>
      <c r="I44" s="447"/>
      <c r="J44" s="447"/>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6"/>
      <c r="I45" s="447"/>
      <c r="J45" s="447"/>
      <c r="K45" s="447"/>
      <c r="L45" s="448"/>
      <c r="M45" s="136" t="s">
        <v>200</v>
      </c>
    </row>
    <row r="46" spans="1:15" ht="11" thickBot="1" x14ac:dyDescent="0.25">
      <c r="A46" s="75"/>
      <c r="B46" s="182" t="s">
        <v>201</v>
      </c>
      <c r="C46" s="117" t="s">
        <v>286</v>
      </c>
      <c r="D46" s="390">
        <f>IF(VHP!B25&gt;0,VHP!B25,VHP!B25*-1)</f>
        <v>0</v>
      </c>
      <c r="E46" s="109" t="s">
        <v>288</v>
      </c>
      <c r="F46" s="124">
        <f>IF(CSF!$B48&gt;0,CSF!$B48,CSF!$C48)</f>
        <v>0</v>
      </c>
      <c r="G46" s="387">
        <f t="shared" si="2"/>
        <v>0</v>
      </c>
      <c r="H46" s="449"/>
      <c r="I46" s="450"/>
      <c r="J46" s="450"/>
      <c r="K46" s="450"/>
      <c r="L46" s="45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9"/>
      <c r="I47" s="450"/>
      <c r="J47" s="450"/>
      <c r="K47" s="450"/>
      <c r="L47" s="451"/>
      <c r="M47" s="148" t="s">
        <v>205</v>
      </c>
    </row>
    <row r="48" spans="1:15" x14ac:dyDescent="0.2">
      <c r="A48" s="74"/>
      <c r="B48" s="165" t="s">
        <v>206</v>
      </c>
      <c r="C48" s="122" t="s">
        <v>286</v>
      </c>
      <c r="D48" s="367">
        <f>IF(VHP!D31&gt;0,VHP!D31,VHP!D31*-1)</f>
        <v>0</v>
      </c>
      <c r="E48" s="94" t="s">
        <v>288</v>
      </c>
      <c r="F48" s="123">
        <f>IF(CSF!$B54&gt;0,CSF!$B54,CSF!$C54)</f>
        <v>0</v>
      </c>
      <c r="G48" s="386">
        <f t="shared" si="2"/>
        <v>0</v>
      </c>
      <c r="H48" s="449"/>
      <c r="I48" s="450"/>
      <c r="J48" s="450"/>
      <c r="K48" s="450"/>
      <c r="L48" s="451"/>
      <c r="M48" s="136" t="s">
        <v>206</v>
      </c>
    </row>
    <row r="49" spans="1:13" ht="11" thickBot="1" x14ac:dyDescent="0.25">
      <c r="A49" s="75"/>
      <c r="B49" s="183" t="s">
        <v>207</v>
      </c>
      <c r="C49" s="117" t="s">
        <v>286</v>
      </c>
      <c r="D49" s="390">
        <f>IF(VHP!D32&gt;0,VHP!D32,VHP!D32*-1)</f>
        <v>0</v>
      </c>
      <c r="E49" s="109" t="s">
        <v>288</v>
      </c>
      <c r="F49" s="124">
        <f>IF(CSF!$B55&gt;0,CSF!$B55,CSF!$C55)</f>
        <v>0</v>
      </c>
      <c r="G49" s="387">
        <f t="shared" si="2"/>
        <v>0</v>
      </c>
      <c r="H49" s="449"/>
      <c r="I49" s="450"/>
      <c r="J49" s="450"/>
      <c r="K49" s="450"/>
      <c r="L49" s="451"/>
      <c r="M49" s="150" t="s">
        <v>207</v>
      </c>
    </row>
    <row r="50" spans="1:13" ht="11" thickBot="1" x14ac:dyDescent="0.25">
      <c r="A50" s="72" t="s">
        <v>59</v>
      </c>
      <c r="B50" s="184" t="s">
        <v>204</v>
      </c>
      <c r="C50" s="90" t="s">
        <v>286</v>
      </c>
      <c r="D50" s="359">
        <f>IF(VHP!C29&gt;0,VHP!C29,VHP!C29*-1)</f>
        <v>44007.89</v>
      </c>
      <c r="E50" s="91" t="s">
        <v>288</v>
      </c>
      <c r="F50" s="118">
        <f>IF(CSF!$B52&gt;0,CSF!$B52,CSF!$C52)</f>
        <v>44007.89</v>
      </c>
      <c r="G50" s="384">
        <f t="shared" ref="G50:G55" si="3">ROUND(D50-F50,2)</f>
        <v>0</v>
      </c>
      <c r="H50" s="449"/>
      <c r="I50" s="450"/>
      <c r="J50" s="450"/>
      <c r="K50" s="450"/>
      <c r="L50" s="45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9"/>
      <c r="I51" s="450"/>
      <c r="J51" s="450"/>
      <c r="K51" s="450"/>
      <c r="L51" s="451"/>
      <c r="M51" s="152" t="s">
        <v>209</v>
      </c>
    </row>
    <row r="52" spans="1:13" ht="11" thickBot="1" x14ac:dyDescent="0.25">
      <c r="A52" s="79"/>
      <c r="B52" s="166" t="s">
        <v>210</v>
      </c>
      <c r="C52" s="125" t="s">
        <v>286</v>
      </c>
      <c r="D52" s="390">
        <f>IF(VHP!E36&gt;0,VHP!E36,VHP!E36*-1)</f>
        <v>0</v>
      </c>
      <c r="E52" s="126" t="s">
        <v>288</v>
      </c>
      <c r="F52" s="127">
        <f>IF(CSF!$B59&gt;0,CSF!$B59,CSF!$C59)</f>
        <v>0</v>
      </c>
      <c r="G52" s="392">
        <f t="shared" si="3"/>
        <v>0</v>
      </c>
      <c r="H52" s="449"/>
      <c r="I52" s="450"/>
      <c r="J52" s="450"/>
      <c r="K52" s="450"/>
      <c r="L52" s="451"/>
      <c r="M52" s="153" t="s">
        <v>210</v>
      </c>
    </row>
    <row r="53" spans="1:13" ht="11" thickBot="1" x14ac:dyDescent="0.25">
      <c r="A53" s="72" t="s">
        <v>70</v>
      </c>
      <c r="B53" s="184" t="s">
        <v>154</v>
      </c>
      <c r="C53" s="90" t="s">
        <v>286</v>
      </c>
      <c r="D53" s="359">
        <f>IF((VHP!D28+VHP!D29)&gt;0,VHP!D28+VHP!D29,(VHP!D28+VHP!D29)*-1)</f>
        <v>107972.13</v>
      </c>
      <c r="E53" s="91" t="s">
        <v>288</v>
      </c>
      <c r="F53" s="118">
        <f>IF(CSF!$B51&gt;0,CSF!$B51,CSF!$C51)</f>
        <v>107972.13</v>
      </c>
      <c r="G53" s="384">
        <f t="shared" si="3"/>
        <v>0</v>
      </c>
      <c r="H53" s="450"/>
      <c r="I53" s="450"/>
      <c r="J53" s="450"/>
      <c r="K53" s="450"/>
      <c r="L53" s="451"/>
      <c r="M53" s="151" t="s">
        <v>154</v>
      </c>
    </row>
    <row r="54" spans="1:13" ht="11" thickBot="1" x14ac:dyDescent="0.25">
      <c r="A54" s="76" t="s">
        <v>63</v>
      </c>
      <c r="B54" s="185" t="s">
        <v>154</v>
      </c>
      <c r="C54" s="101" t="s">
        <v>286</v>
      </c>
      <c r="D54" s="359">
        <f>IF(VHP!D28&gt;0,VHP!D28,VHP!D28*-1)</f>
        <v>63964.24</v>
      </c>
      <c r="E54" s="102" t="s">
        <v>272</v>
      </c>
      <c r="F54" s="119">
        <f>IF(ESF!E36&gt;0,ESF!E36,ESF!E36*-1)</f>
        <v>63964.24</v>
      </c>
      <c r="G54" s="385">
        <f t="shared" si="3"/>
        <v>0</v>
      </c>
      <c r="H54" s="449"/>
      <c r="I54" s="450"/>
      <c r="J54" s="450"/>
      <c r="K54" s="450"/>
      <c r="L54" s="451"/>
      <c r="M54" s="152" t="s">
        <v>154</v>
      </c>
    </row>
    <row r="55" spans="1:13" ht="11" thickBot="1" x14ac:dyDescent="0.25">
      <c r="A55" s="75"/>
      <c r="B55" s="183" t="s">
        <v>154</v>
      </c>
      <c r="C55" s="117" t="s">
        <v>286</v>
      </c>
      <c r="D55" s="368">
        <f>IF(VHP!D28&gt;0,VHP!D28,VHP!D28*-1)</f>
        <v>63964.24</v>
      </c>
      <c r="E55" s="109" t="s">
        <v>282</v>
      </c>
      <c r="F55" s="124">
        <f>IF(ACT!B66&gt;0,ACT!B66,ACT!B66*-1)</f>
        <v>63964.240000000224</v>
      </c>
      <c r="G55" s="387">
        <f t="shared" si="3"/>
        <v>0</v>
      </c>
      <c r="H55" s="452"/>
      <c r="I55" s="453"/>
      <c r="J55" s="453"/>
      <c r="K55" s="453"/>
      <c r="L55" s="454"/>
      <c r="M55" s="150" t="s">
        <v>154</v>
      </c>
    </row>
    <row r="56" spans="1:13" x14ac:dyDescent="0.2">
      <c r="A56" s="76" t="s">
        <v>66</v>
      </c>
      <c r="B56" s="191" t="s">
        <v>154</v>
      </c>
      <c r="C56" s="449"/>
      <c r="D56" s="450"/>
      <c r="E56" s="450"/>
      <c r="F56" s="128"/>
      <c r="G56" s="129"/>
      <c r="H56" s="130" t="s">
        <v>286</v>
      </c>
      <c r="I56" s="376">
        <f>IF(VHP!D10&gt;0,VHP!D10,VHP!D10*-1)</f>
        <v>44007.89</v>
      </c>
      <c r="J56" s="131" t="s">
        <v>272</v>
      </c>
      <c r="K56" s="376">
        <f>IF(ESF!F36&gt;0,ESF!F36,ESF!F36*-1)</f>
        <v>44007.89</v>
      </c>
      <c r="L56" s="395">
        <f t="shared" ref="L56:L57" si="4">ROUND(I56-K56,2)</f>
        <v>0</v>
      </c>
      <c r="M56" s="152" t="s">
        <v>154</v>
      </c>
    </row>
    <row r="57" spans="1:13" ht="11" thickBot="1" x14ac:dyDescent="0.25">
      <c r="A57" s="75"/>
      <c r="B57" s="192" t="s">
        <v>154</v>
      </c>
      <c r="C57" s="449"/>
      <c r="D57" s="450"/>
      <c r="E57" s="450"/>
      <c r="F57" s="128"/>
      <c r="G57" s="129"/>
      <c r="H57" s="122" t="s">
        <v>286</v>
      </c>
      <c r="I57" s="373">
        <f>IF(VHP!D10&gt;0,VHP!D10,VHP!D10*-1)</f>
        <v>44007.89</v>
      </c>
      <c r="J57" s="94" t="s">
        <v>282</v>
      </c>
      <c r="K57" s="394">
        <f>IF(ACT!C66&gt;0,ACT!C66,ACT!C66*-1)</f>
        <v>44007.890000000596</v>
      </c>
      <c r="L57" s="380">
        <f t="shared" si="4"/>
        <v>0</v>
      </c>
      <c r="M57" s="150" t="s">
        <v>154</v>
      </c>
    </row>
    <row r="58" spans="1:13" x14ac:dyDescent="0.2">
      <c r="A58" s="83" t="s">
        <v>68</v>
      </c>
      <c r="B58" s="193" t="s">
        <v>204</v>
      </c>
      <c r="C58" s="122" t="s">
        <v>286</v>
      </c>
      <c r="D58" s="367">
        <f>IF(VHP!D29&gt;0,VHP!D29,VHP!D29*-1)</f>
        <v>44007.89</v>
      </c>
      <c r="E58" s="128"/>
      <c r="F58" s="128"/>
      <c r="G58" s="128"/>
      <c r="H58" s="458"/>
      <c r="I58" s="459"/>
      <c r="J58" s="94" t="s">
        <v>272</v>
      </c>
      <c r="K58" s="373">
        <f>IF(ESF!F36&gt;0,ESF!F36,ESF!F36*-1)</f>
        <v>44007.89</v>
      </c>
      <c r="L58" s="380">
        <f>ROUND((D58-K58),2)</f>
        <v>0</v>
      </c>
      <c r="M58" s="154" t="s">
        <v>204</v>
      </c>
    </row>
    <row r="59" spans="1:13" ht="11" thickBot="1" x14ac:dyDescent="0.25">
      <c r="A59" s="75"/>
      <c r="B59" s="194" t="s">
        <v>204</v>
      </c>
      <c r="C59" s="125" t="s">
        <v>286</v>
      </c>
      <c r="D59" s="393">
        <f>IF(VHP!D29&gt;0,VHP!D29,VHP!D29*-1)</f>
        <v>44007.89</v>
      </c>
      <c r="E59" s="128"/>
      <c r="F59" s="128"/>
      <c r="G59" s="128"/>
      <c r="H59" s="452"/>
      <c r="I59" s="460"/>
      <c r="J59" s="126" t="s">
        <v>283</v>
      </c>
      <c r="K59" s="394">
        <f>IF(ACT!C66&gt;0,ACT!C66,ACT!C66*-1)</f>
        <v>44007.890000000596</v>
      </c>
      <c r="L59" s="396">
        <f>ROUND((D59-K59),2)</f>
        <v>0</v>
      </c>
      <c r="M59" s="149" t="s">
        <v>204</v>
      </c>
    </row>
    <row r="60" spans="1:13" ht="11" thickBot="1" x14ac:dyDescent="0.25">
      <c r="A60" s="78" t="s">
        <v>72</v>
      </c>
      <c r="B60" s="186" t="s">
        <v>160</v>
      </c>
      <c r="C60" s="90" t="s">
        <v>288</v>
      </c>
      <c r="D60" s="118">
        <f>IF(CSF!$B5&gt;0,CSF!$B5,CSF!$C5)</f>
        <v>43442.59</v>
      </c>
      <c r="E60" s="91" t="s">
        <v>274</v>
      </c>
      <c r="F60" s="118">
        <f>IF(EFE!B61&gt;0,EFE!B61,EFE!B61*-1)</f>
        <v>43442.590000000127</v>
      </c>
      <c r="G60" s="384">
        <f>ROUND(D60-F60,2)</f>
        <v>0</v>
      </c>
      <c r="H60" s="446"/>
      <c r="I60" s="447"/>
      <c r="J60" s="447"/>
      <c r="K60" s="447"/>
      <c r="L60" s="448"/>
      <c r="M60" s="155" t="s">
        <v>160</v>
      </c>
    </row>
    <row r="61" spans="1:13" x14ac:dyDescent="0.2">
      <c r="A61" s="76" t="s">
        <v>75</v>
      </c>
      <c r="B61" s="187" t="s">
        <v>160</v>
      </c>
      <c r="C61" s="101" t="s">
        <v>288</v>
      </c>
      <c r="D61" s="119">
        <f>IF(CSF!$B5&gt;0,CSF!$B5,CSF!$C5)</f>
        <v>43442.59</v>
      </c>
      <c r="E61" s="102" t="s">
        <v>273</v>
      </c>
      <c r="F61" s="119">
        <f>IF(EAA!F5&gt;0,EAA!F5,EAA!F5*-1)</f>
        <v>43442.589999999967</v>
      </c>
      <c r="G61" s="385">
        <f>ROUND(D61-F61,2)</f>
        <v>0</v>
      </c>
      <c r="H61" s="449"/>
      <c r="I61" s="450"/>
      <c r="J61" s="450"/>
      <c r="K61" s="450"/>
      <c r="L61" s="451"/>
      <c r="M61" s="156" t="s">
        <v>160</v>
      </c>
    </row>
    <row r="62" spans="1:13" x14ac:dyDescent="0.2">
      <c r="A62" s="79"/>
      <c r="B62" s="167" t="s">
        <v>162</v>
      </c>
      <c r="C62" s="122" t="s">
        <v>288</v>
      </c>
      <c r="D62" s="123">
        <f>IF(CSF!$B6&gt;0,CSF!$B6,CSF!$C6)</f>
        <v>0</v>
      </c>
      <c r="E62" s="94" t="s">
        <v>273</v>
      </c>
      <c r="F62" s="123">
        <f>IF(EAA!F6&gt;0,EAA!F6,EAA!F6*-1)</f>
        <v>0</v>
      </c>
      <c r="G62" s="386">
        <f>ROUND(D62-F62,2)</f>
        <v>0</v>
      </c>
      <c r="H62" s="449"/>
      <c r="I62" s="450"/>
      <c r="J62" s="450"/>
      <c r="K62" s="450"/>
      <c r="L62" s="451"/>
      <c r="M62" s="157" t="s">
        <v>162</v>
      </c>
    </row>
    <row r="63" spans="1:13" x14ac:dyDescent="0.2">
      <c r="A63" s="79"/>
      <c r="B63" s="167" t="s">
        <v>164</v>
      </c>
      <c r="C63" s="122" t="s">
        <v>288</v>
      </c>
      <c r="D63" s="123">
        <f>IF(CSF!$B7&gt;0,CSF!$B7,CSF!$C7)</f>
        <v>0</v>
      </c>
      <c r="E63" s="94" t="s">
        <v>273</v>
      </c>
      <c r="F63" s="123">
        <f>IF(EAA!F7&gt;0,EAA!F7,EAA!F7*-1)</f>
        <v>0</v>
      </c>
      <c r="G63" s="386">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9"/>
      <c r="I64" s="450"/>
      <c r="J64" s="450"/>
      <c r="K64" s="450"/>
      <c r="L64" s="451"/>
      <c r="M64" s="157" t="s">
        <v>166</v>
      </c>
    </row>
    <row r="65" spans="1:13" x14ac:dyDescent="0.2">
      <c r="A65" s="79"/>
      <c r="B65" s="167" t="s">
        <v>168</v>
      </c>
      <c r="C65" s="122" t="s">
        <v>288</v>
      </c>
      <c r="D65" s="123">
        <f>IF(CSF!$B9&gt;0,CSF!$B9,CSF!$C9)</f>
        <v>0</v>
      </c>
      <c r="E65" s="94" t="s">
        <v>273</v>
      </c>
      <c r="F65" s="123">
        <f>IF(EAA!F9&gt;0,EAA!F9,EAA!F9*-1)</f>
        <v>0</v>
      </c>
      <c r="G65" s="386">
        <f t="shared" si="5"/>
        <v>0</v>
      </c>
      <c r="H65" s="449"/>
      <c r="I65" s="450"/>
      <c r="J65" s="450"/>
      <c r="K65" s="450"/>
      <c r="L65" s="451"/>
      <c r="M65" s="157" t="s">
        <v>168</v>
      </c>
    </row>
    <row r="66" spans="1:13" ht="20" x14ac:dyDescent="0.2">
      <c r="A66" s="79"/>
      <c r="B66" s="167" t="s">
        <v>170</v>
      </c>
      <c r="C66" s="122" t="s">
        <v>288</v>
      </c>
      <c r="D66" s="123">
        <f>IF(CSF!$B10&gt;0,CSF!$B10,CSF!$C10)</f>
        <v>0</v>
      </c>
      <c r="E66" s="94" t="s">
        <v>273</v>
      </c>
      <c r="F66" s="123">
        <f>IF(EAA!F10&gt;0,EAA!F10,EAA!F10*-1)</f>
        <v>0</v>
      </c>
      <c r="G66" s="386">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6">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6">
        <f t="shared" si="5"/>
        <v>0</v>
      </c>
      <c r="H68" s="449"/>
      <c r="I68" s="450"/>
      <c r="J68" s="450"/>
      <c r="K68" s="450"/>
      <c r="L68" s="451"/>
      <c r="M68" s="157" t="s">
        <v>178</v>
      </c>
    </row>
    <row r="69" spans="1:13" ht="20" x14ac:dyDescent="0.2">
      <c r="A69" s="79"/>
      <c r="B69" s="167" t="s">
        <v>180</v>
      </c>
      <c r="C69" s="122" t="s">
        <v>288</v>
      </c>
      <c r="D69" s="123">
        <f>IF(CSF!$B15&gt;0,CSF!$B15,CSF!$C15)</f>
        <v>0</v>
      </c>
      <c r="E69" s="94" t="s">
        <v>273</v>
      </c>
      <c r="F69" s="123">
        <f>IF(EAA!F14&gt;0,EAA!F14,EAA!F14*-1)</f>
        <v>0</v>
      </c>
      <c r="G69" s="386">
        <f t="shared" si="5"/>
        <v>0</v>
      </c>
      <c r="H69" s="449"/>
      <c r="I69" s="450"/>
      <c r="J69" s="450"/>
      <c r="K69" s="450"/>
      <c r="L69" s="451"/>
      <c r="M69" s="157" t="s">
        <v>180</v>
      </c>
    </row>
    <row r="70" spans="1:13" ht="20" x14ac:dyDescent="0.2">
      <c r="A70" s="79"/>
      <c r="B70" s="167" t="s">
        <v>182</v>
      </c>
      <c r="C70" s="122" t="s">
        <v>288</v>
      </c>
      <c r="D70" s="123">
        <f>IF(CSF!$B16&gt;0,CSF!$B16,CSF!$C16)</f>
        <v>0</v>
      </c>
      <c r="E70" s="94" t="s">
        <v>273</v>
      </c>
      <c r="F70" s="123">
        <f>IF(EAA!F15&gt;0,EAA!F15,EAA!F15*-1)</f>
        <v>0</v>
      </c>
      <c r="G70" s="386">
        <f t="shared" si="5"/>
        <v>0</v>
      </c>
      <c r="H70" s="449"/>
      <c r="I70" s="450"/>
      <c r="J70" s="450"/>
      <c r="K70" s="450"/>
      <c r="L70" s="451"/>
      <c r="M70" s="157" t="s">
        <v>182</v>
      </c>
    </row>
    <row r="71" spans="1:13" x14ac:dyDescent="0.2">
      <c r="A71" s="79"/>
      <c r="B71" s="167" t="s">
        <v>184</v>
      </c>
      <c r="C71" s="122" t="s">
        <v>288</v>
      </c>
      <c r="D71" s="123">
        <f>IF(CSF!$B17&gt;0,CSF!$B17,CSF!$C17)</f>
        <v>10671.75</v>
      </c>
      <c r="E71" s="94" t="s">
        <v>273</v>
      </c>
      <c r="F71" s="123">
        <f>IF(EAA!F16&gt;0,EAA!F16,EAA!F16*-1)</f>
        <v>10671.75</v>
      </c>
      <c r="G71" s="386">
        <f t="shared" si="5"/>
        <v>0</v>
      </c>
      <c r="H71" s="449"/>
      <c r="I71" s="450"/>
      <c r="J71" s="450"/>
      <c r="K71" s="450"/>
      <c r="L71" s="451"/>
      <c r="M71" s="157" t="s">
        <v>184</v>
      </c>
    </row>
    <row r="72" spans="1:13" x14ac:dyDescent="0.2">
      <c r="A72" s="79"/>
      <c r="B72" s="167" t="s">
        <v>186</v>
      </c>
      <c r="C72" s="122" t="s">
        <v>288</v>
      </c>
      <c r="D72" s="123">
        <f>IF(CSF!$B18&gt;0,CSF!$B18,CSF!$C18)</f>
        <v>0</v>
      </c>
      <c r="E72" s="94" t="s">
        <v>273</v>
      </c>
      <c r="F72" s="123">
        <f>IF(EAA!F17&gt;0,EAA!F17,EAA!F17*-1)</f>
        <v>0</v>
      </c>
      <c r="G72" s="386">
        <f t="shared" si="5"/>
        <v>0</v>
      </c>
      <c r="H72" s="449"/>
      <c r="I72" s="450"/>
      <c r="J72" s="450"/>
      <c r="K72" s="450"/>
      <c r="L72" s="451"/>
      <c r="M72" s="157" t="s">
        <v>186</v>
      </c>
    </row>
    <row r="73" spans="1:13" ht="20" x14ac:dyDescent="0.2">
      <c r="A73" s="79"/>
      <c r="B73" s="167" t="s">
        <v>188</v>
      </c>
      <c r="C73" s="122" t="s">
        <v>288</v>
      </c>
      <c r="D73" s="123">
        <f>IF(CSF!$B19&gt;0,CSF!$B19,CSF!$C19)</f>
        <v>15423.85</v>
      </c>
      <c r="E73" s="94" t="s">
        <v>273</v>
      </c>
      <c r="F73" s="123">
        <f>IF(EAA!F18&gt;0,EAA!F18,EAA!F18*-1)</f>
        <v>15423.850000000093</v>
      </c>
      <c r="G73" s="386">
        <f t="shared" si="5"/>
        <v>0</v>
      </c>
      <c r="H73" s="449"/>
      <c r="I73" s="450"/>
      <c r="J73" s="450"/>
      <c r="K73" s="450"/>
      <c r="L73" s="451"/>
      <c r="M73" s="157" t="s">
        <v>188</v>
      </c>
    </row>
    <row r="74" spans="1:13" x14ac:dyDescent="0.2">
      <c r="A74" s="79"/>
      <c r="B74" s="167" t="s">
        <v>190</v>
      </c>
      <c r="C74" s="122" t="s">
        <v>288</v>
      </c>
      <c r="D74" s="123">
        <f>IF(CSF!$B20&gt;0,CSF!$B20,CSF!$C20)</f>
        <v>0</v>
      </c>
      <c r="E74" s="94" t="s">
        <v>273</v>
      </c>
      <c r="F74" s="123">
        <f>IF(EAA!F19&gt;0,EAA!F19,EAA!F19*-1)</f>
        <v>0</v>
      </c>
      <c r="G74" s="386">
        <f t="shared" si="5"/>
        <v>0</v>
      </c>
      <c r="H74" s="449"/>
      <c r="I74" s="450"/>
      <c r="J74" s="450"/>
      <c r="K74" s="450"/>
      <c r="L74" s="451"/>
      <c r="M74" s="157" t="s">
        <v>190</v>
      </c>
    </row>
    <row r="75" spans="1:13" ht="20" x14ac:dyDescent="0.2">
      <c r="A75" s="79"/>
      <c r="B75" s="167" t="s">
        <v>192</v>
      </c>
      <c r="C75" s="122" t="s">
        <v>288</v>
      </c>
      <c r="D75" s="123">
        <f>IF(CSF!$B21&gt;0,CSF!$B21,CSF!$C21)</f>
        <v>0</v>
      </c>
      <c r="E75" s="94" t="s">
        <v>273</v>
      </c>
      <c r="F75" s="123">
        <f>IF(EAA!F20&gt;0,EAA!F20,EAA!F20*-1)</f>
        <v>0</v>
      </c>
      <c r="G75" s="386">
        <f t="shared" si="5"/>
        <v>0</v>
      </c>
      <c r="H75" s="449"/>
      <c r="I75" s="450"/>
      <c r="J75" s="450"/>
      <c r="K75" s="450"/>
      <c r="L75" s="451"/>
      <c r="M75" s="157" t="s">
        <v>192</v>
      </c>
    </row>
    <row r="76" spans="1:13" ht="11" thickBot="1" x14ac:dyDescent="0.25">
      <c r="A76" s="77"/>
      <c r="B76" s="188" t="s">
        <v>193</v>
      </c>
      <c r="C76" s="117" t="s">
        <v>288</v>
      </c>
      <c r="D76" s="124">
        <f>IF(CSF!$B22&gt;0,CSF!$B22,CSF!$C22)</f>
        <v>0</v>
      </c>
      <c r="E76" s="109" t="s">
        <v>273</v>
      </c>
      <c r="F76" s="124">
        <f>IF(EAA!F21&gt;0,EAA!F21,EAA!F21*-1)</f>
        <v>0</v>
      </c>
      <c r="G76" s="387">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6">
        <f t="shared" si="6"/>
        <v>0</v>
      </c>
      <c r="H78" s="449"/>
      <c r="I78" s="450"/>
      <c r="J78" s="450"/>
      <c r="K78" s="450"/>
      <c r="L78" s="451"/>
      <c r="M78" s="136" t="s">
        <v>206</v>
      </c>
    </row>
    <row r="79" spans="1:13" ht="11" thickBot="1" x14ac:dyDescent="0.25">
      <c r="A79" s="77"/>
      <c r="B79" s="182" t="s">
        <v>207</v>
      </c>
      <c r="C79" s="117" t="s">
        <v>288</v>
      </c>
      <c r="D79" s="124">
        <f>IF(CSF!$B55&gt;0,CSF!$B55,CSF!$C55)</f>
        <v>0</v>
      </c>
      <c r="E79" s="109" t="s">
        <v>286</v>
      </c>
      <c r="F79" s="133">
        <f>IF(VHP!D32&gt;0,VHP!D32,VHP!D32*-1)</f>
        <v>0</v>
      </c>
      <c r="G79" s="387">
        <f t="shared" si="6"/>
        <v>0</v>
      </c>
      <c r="H79" s="449"/>
      <c r="I79" s="450"/>
      <c r="J79" s="450"/>
      <c r="K79" s="450"/>
      <c r="L79" s="451"/>
      <c r="M79" s="149" t="s">
        <v>207</v>
      </c>
    </row>
    <row r="80" spans="1:13" ht="11" thickBot="1" x14ac:dyDescent="0.25">
      <c r="A80" s="78" t="s">
        <v>81</v>
      </c>
      <c r="B80" s="171" t="s">
        <v>154</v>
      </c>
      <c r="C80" s="90" t="s">
        <v>288</v>
      </c>
      <c r="D80" s="118">
        <f>IF(CSF!$B51&gt;0,CSF!$B51,CSF!$C51)</f>
        <v>107972.13</v>
      </c>
      <c r="E80" s="91" t="s">
        <v>286</v>
      </c>
      <c r="F80" s="118">
        <f>IF((VHP!D28+VHP!D29)&gt;0,VHP!D28+VHP!D29,(VHP!D28+VHP!D29)*-1)</f>
        <v>107972.13</v>
      </c>
      <c r="G80" s="384">
        <f t="shared" si="6"/>
        <v>0</v>
      </c>
      <c r="H80" s="449"/>
      <c r="I80" s="450"/>
      <c r="J80" s="450"/>
      <c r="K80" s="450"/>
      <c r="L80" s="451"/>
      <c r="M80" s="137" t="s">
        <v>154</v>
      </c>
    </row>
    <row r="81" spans="1:13" ht="20.5" thickBot="1" x14ac:dyDescent="0.25">
      <c r="A81" s="78" t="s">
        <v>83</v>
      </c>
      <c r="B81" s="171" t="s">
        <v>243</v>
      </c>
      <c r="C81" s="90" t="s">
        <v>274</v>
      </c>
      <c r="D81" s="359">
        <f>IF(EFE!B61&gt;0,EFE!B61,EFE!B61*-1)</f>
        <v>43442.590000000127</v>
      </c>
      <c r="E81" s="91" t="s">
        <v>288</v>
      </c>
      <c r="F81" s="118">
        <f>IF(CSF!$B5&gt;0,CSF!$B5,CSF!$C5)</f>
        <v>43442.59</v>
      </c>
      <c r="G81" s="384">
        <f t="shared" si="6"/>
        <v>0</v>
      </c>
      <c r="H81" s="452"/>
      <c r="I81" s="453"/>
      <c r="J81" s="453"/>
      <c r="K81" s="453"/>
      <c r="L81" s="454"/>
      <c r="M81" s="137" t="s">
        <v>243</v>
      </c>
    </row>
    <row r="82" spans="1:13" ht="11" thickBot="1" x14ac:dyDescent="0.25">
      <c r="A82" s="78" t="s">
        <v>86</v>
      </c>
      <c r="B82" s="171" t="s">
        <v>245</v>
      </c>
      <c r="C82" s="90" t="s">
        <v>274</v>
      </c>
      <c r="D82" s="359">
        <f>IF(EFE!B65&gt;0,EFE!B65,EFE!B65*-1)</f>
        <v>749165.31</v>
      </c>
      <c r="E82" s="91" t="s">
        <v>272</v>
      </c>
      <c r="F82" s="118">
        <f>IF(ESF!B5&gt;0,ESF!B5,ESF!B5*-1)</f>
        <v>749165.31</v>
      </c>
      <c r="G82" s="384">
        <f t="shared" si="6"/>
        <v>0</v>
      </c>
      <c r="H82" s="90" t="s">
        <v>274</v>
      </c>
      <c r="I82" s="370">
        <f>IF(EFE!C65&gt;0,EFE!C65,EFE!C65*-1)</f>
        <v>792607.9</v>
      </c>
      <c r="J82" s="91" t="s">
        <v>272</v>
      </c>
      <c r="K82" s="370">
        <f>IF(ESF!C5&gt;0,ESF!C5,ESF!C5*-1)</f>
        <v>792607.9</v>
      </c>
      <c r="L82" s="378">
        <f t="shared" ref="L82:L99" si="7">ROUND(I82-K82,2)</f>
        <v>0</v>
      </c>
      <c r="M82" s="137" t="s">
        <v>245</v>
      </c>
    </row>
    <row r="83" spans="1:13" ht="11" thickBot="1" x14ac:dyDescent="0.25">
      <c r="A83" s="78" t="s">
        <v>89</v>
      </c>
      <c r="B83" s="171" t="s">
        <v>244</v>
      </c>
      <c r="C83" s="132" t="s">
        <v>274</v>
      </c>
      <c r="D83" s="359">
        <f>IF(EFE!B63&gt;0,EFE!B63,EFE!B63*-1)</f>
        <v>792607.9</v>
      </c>
      <c r="E83" s="461"/>
      <c r="F83" s="456"/>
      <c r="G83" s="456"/>
      <c r="H83" s="456"/>
      <c r="I83" s="462"/>
      <c r="J83" s="91" t="s">
        <v>272</v>
      </c>
      <c r="K83" s="398">
        <f>IF(ESF!C5&gt;0,ESF!C5,ESF!C5*-1)</f>
        <v>792607.9</v>
      </c>
      <c r="L83" s="378">
        <f>ROUND(D83-K83,2)</f>
        <v>0</v>
      </c>
      <c r="M83" s="137" t="s">
        <v>244</v>
      </c>
    </row>
    <row r="84" spans="1:13" x14ac:dyDescent="0.2">
      <c r="A84" s="76" t="s">
        <v>91</v>
      </c>
      <c r="B84" s="189" t="s">
        <v>160</v>
      </c>
      <c r="C84" s="101" t="s">
        <v>273</v>
      </c>
      <c r="D84" s="366">
        <f>IF(EAA!E5&gt;0,EAA!E5,EAA!E5*-1)</f>
        <v>749165.31</v>
      </c>
      <c r="E84" s="102" t="s">
        <v>272</v>
      </c>
      <c r="F84" s="197">
        <f>IF(ESF!B5&gt;0,ESF!B5,ESF!B5*-1)</f>
        <v>749165.31</v>
      </c>
      <c r="G84" s="385">
        <f t="shared" ref="G84:G99" si="8">ROUND(D84-F84,2)</f>
        <v>0</v>
      </c>
      <c r="H84" s="101" t="s">
        <v>273</v>
      </c>
      <c r="I84" s="364">
        <f>IF(EAA!B5&gt;0,EAA!B5,EAA!B5*-1)</f>
        <v>792607.9</v>
      </c>
      <c r="J84" s="102" t="s">
        <v>272</v>
      </c>
      <c r="K84" s="388">
        <f>IF(ESF!C5&gt;0,ESF!C5,ESF!C5*-1)</f>
        <v>792607.9</v>
      </c>
      <c r="L84" s="379">
        <f t="shared" si="7"/>
        <v>0</v>
      </c>
      <c r="M84" s="159" t="s">
        <v>160</v>
      </c>
    </row>
    <row r="85" spans="1:13" x14ac:dyDescent="0.2">
      <c r="A85" s="79"/>
      <c r="B85" s="168" t="s">
        <v>162</v>
      </c>
      <c r="C85" s="122" t="s">
        <v>273</v>
      </c>
      <c r="D85" s="367">
        <f>IF(EAA!E6&gt;0,EAA!E6,EAA!E6*-1)</f>
        <v>79084.729999999981</v>
      </c>
      <c r="E85" s="94" t="s">
        <v>272</v>
      </c>
      <c r="F85" s="123">
        <f>IF(ESF!B6&gt;0,ESF!B6,ESF!B6*-1)</f>
        <v>79084.73</v>
      </c>
      <c r="G85" s="386">
        <f t="shared" si="8"/>
        <v>0</v>
      </c>
      <c r="H85" s="122" t="s">
        <v>273</v>
      </c>
      <c r="I85" s="373">
        <f>IF(EAA!B6&gt;0,EAA!B6,EAA!B6*-1)</f>
        <v>79084.73</v>
      </c>
      <c r="J85" s="94" t="s">
        <v>272</v>
      </c>
      <c r="K85" s="373">
        <f>IF(ESF!C6&gt;0,ESF!C6,ESF!C6*-1)</f>
        <v>79084.73</v>
      </c>
      <c r="L85" s="380">
        <f t="shared" si="7"/>
        <v>0</v>
      </c>
      <c r="M85" s="160" t="s">
        <v>162</v>
      </c>
    </row>
    <row r="86" spans="1:13" x14ac:dyDescent="0.2">
      <c r="A86" s="79"/>
      <c r="B86" s="168" t="s">
        <v>164</v>
      </c>
      <c r="C86" s="122" t="s">
        <v>273</v>
      </c>
      <c r="D86" s="367">
        <f>IF(EAA!E7&gt;0,EAA!E7,EAA!E7*-1)</f>
        <v>0</v>
      </c>
      <c r="E86" s="94" t="s">
        <v>272</v>
      </c>
      <c r="F86" s="123">
        <f>IF(ESF!B7&gt;0,ESF!B7,ESF!B7*-1)</f>
        <v>0</v>
      </c>
      <c r="G86" s="386">
        <f t="shared" si="8"/>
        <v>0</v>
      </c>
      <c r="H86" s="122" t="s">
        <v>273</v>
      </c>
      <c r="I86" s="373">
        <f>IF(EAA!B7&gt;0,EAA!B7,EAA!B7*-1)</f>
        <v>0</v>
      </c>
      <c r="J86" s="94" t="s">
        <v>272</v>
      </c>
      <c r="K86" s="373">
        <f>IF(ESF!C7&gt;0,ESF!C7,ESF!C7*-1)</f>
        <v>0</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0"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0"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0" x14ac:dyDescent="0.2">
      <c r="A93" s="79"/>
      <c r="B93" s="168" t="s">
        <v>182</v>
      </c>
      <c r="C93" s="122" t="s">
        <v>273</v>
      </c>
      <c r="D93" s="367">
        <f>IF(EAA!E15&gt;0,EAA!E15,EAA!E15*-1)</f>
        <v>0</v>
      </c>
      <c r="E93" s="94" t="s">
        <v>272</v>
      </c>
      <c r="F93" s="123">
        <f>IF(ESF!B18&gt;0,ESF!B18,ESF!B18*-1)</f>
        <v>0</v>
      </c>
      <c r="G93" s="386">
        <f t="shared" si="8"/>
        <v>0</v>
      </c>
      <c r="H93" s="122" t="s">
        <v>273</v>
      </c>
      <c r="I93" s="373">
        <f>IF(EAA!B15&gt;0,EAA!B15,EAA!B15*-1)</f>
        <v>0</v>
      </c>
      <c r="J93" s="94" t="s">
        <v>272</v>
      </c>
      <c r="K93" s="373">
        <f>IF(ESF!C18&gt;0,ESF!C18,ESF!C18*-1)</f>
        <v>0</v>
      </c>
      <c r="L93" s="380">
        <f t="shared" si="7"/>
        <v>0</v>
      </c>
      <c r="M93" s="160" t="s">
        <v>182</v>
      </c>
    </row>
    <row r="94" spans="1:13" x14ac:dyDescent="0.2">
      <c r="A94" s="79"/>
      <c r="B94" s="168" t="s">
        <v>184</v>
      </c>
      <c r="C94" s="122" t="s">
        <v>273</v>
      </c>
      <c r="D94" s="367">
        <f>IF(EAA!E16&gt;0,EAA!E16,EAA!E16*-1)</f>
        <v>1281027.57</v>
      </c>
      <c r="E94" s="94" t="s">
        <v>272</v>
      </c>
      <c r="F94" s="123">
        <f>IF(ESF!B19&gt;0,ESF!B19,ESF!B19*-1)</f>
        <v>1281027.57</v>
      </c>
      <c r="G94" s="386">
        <f t="shared" si="8"/>
        <v>0</v>
      </c>
      <c r="H94" s="122" t="s">
        <v>273</v>
      </c>
      <c r="I94" s="373">
        <f>IF(EAA!B16&gt;0,EAA!B16,EAA!B16*-1)</f>
        <v>1270355.82</v>
      </c>
      <c r="J94" s="94" t="s">
        <v>272</v>
      </c>
      <c r="K94" s="373">
        <f>IF(ESF!C19&gt;0,ESF!C19,ESF!C19*-1)</f>
        <v>1270355.82</v>
      </c>
      <c r="L94" s="380">
        <f t="shared" si="7"/>
        <v>0</v>
      </c>
      <c r="M94" s="160" t="s">
        <v>184</v>
      </c>
    </row>
    <row r="95" spans="1:13" x14ac:dyDescent="0.2">
      <c r="A95" s="79"/>
      <c r="B95" s="168" t="s">
        <v>186</v>
      </c>
      <c r="C95" s="122" t="s">
        <v>273</v>
      </c>
      <c r="D95" s="367">
        <f>IF(EAA!E17&gt;0,EAA!E17,EAA!E17*-1)</f>
        <v>45644.45</v>
      </c>
      <c r="E95" s="94" t="s">
        <v>272</v>
      </c>
      <c r="F95" s="123">
        <f>IF(ESF!B20&gt;0,ESF!B20,ESF!B20*-1)</f>
        <v>45644.45</v>
      </c>
      <c r="G95" s="386">
        <f t="shared" si="8"/>
        <v>0</v>
      </c>
      <c r="H95" s="122" t="s">
        <v>273</v>
      </c>
      <c r="I95" s="373">
        <f>IF(EAA!B17&gt;0,EAA!B17,EAA!B17*-1)</f>
        <v>45644.45</v>
      </c>
      <c r="J95" s="94" t="s">
        <v>272</v>
      </c>
      <c r="K95" s="373">
        <f>IF(ESF!C20&gt;0,ESF!C20,ESF!C20*-1)</f>
        <v>45644.45</v>
      </c>
      <c r="L95" s="380">
        <f t="shared" si="7"/>
        <v>0</v>
      </c>
      <c r="M95" s="160" t="s">
        <v>186</v>
      </c>
    </row>
    <row r="96" spans="1:13" ht="20" x14ac:dyDescent="0.2">
      <c r="A96" s="79"/>
      <c r="B96" s="168" t="s">
        <v>188</v>
      </c>
      <c r="C96" s="122" t="s">
        <v>273</v>
      </c>
      <c r="D96" s="367">
        <f>IF(EAA!E18&gt;0,EAA!E18,EAA!E18*-1)</f>
        <v>1069050.79</v>
      </c>
      <c r="E96" s="94" t="s">
        <v>272</v>
      </c>
      <c r="F96" s="123">
        <f>IF(ESF!B21&gt;0,ESF!B21,ESF!B21*-1)</f>
        <v>1069050.79</v>
      </c>
      <c r="G96" s="386">
        <f t="shared" si="8"/>
        <v>0</v>
      </c>
      <c r="H96" s="122" t="s">
        <v>273</v>
      </c>
      <c r="I96" s="373">
        <f>IF(EAA!B18&gt;0,EAA!B18,EAA!B18*-1)</f>
        <v>1053626.94</v>
      </c>
      <c r="J96" s="94" t="s">
        <v>272</v>
      </c>
      <c r="K96" s="373">
        <f>IF(ESF!C21&gt;0,ESF!C21,ESF!C21*-1)</f>
        <v>1053626.94</v>
      </c>
      <c r="L96" s="380">
        <f t="shared" si="7"/>
        <v>0</v>
      </c>
      <c r="M96" s="160" t="s">
        <v>188</v>
      </c>
    </row>
    <row r="97" spans="1:13" x14ac:dyDescent="0.2">
      <c r="A97" s="79"/>
      <c r="B97" s="168" t="s">
        <v>190</v>
      </c>
      <c r="C97" s="122" t="s">
        <v>273</v>
      </c>
      <c r="D97" s="367">
        <f>IF(EAA!E19&gt;0,EAA!E19,EAA!E19*-1)</f>
        <v>0</v>
      </c>
      <c r="E97" s="94" t="s">
        <v>272</v>
      </c>
      <c r="F97" s="123">
        <f>IF(ESF!B22&gt;0,ESF!B22,ESF!B22*-1)</f>
        <v>0</v>
      </c>
      <c r="G97" s="386">
        <f t="shared" si="8"/>
        <v>0</v>
      </c>
      <c r="H97" s="122" t="s">
        <v>273</v>
      </c>
      <c r="I97" s="373">
        <f>IF(EAA!B19&gt;0,EAA!B19,EAA!B19*-1)</f>
        <v>0</v>
      </c>
      <c r="J97" s="94" t="s">
        <v>272</v>
      </c>
      <c r="K97" s="373">
        <f>IF(ESF!C22&gt;0,ESF!C22,ESF!C22*-1)</f>
        <v>0</v>
      </c>
      <c r="L97" s="380">
        <f t="shared" si="7"/>
        <v>0</v>
      </c>
      <c r="M97" s="160" t="s">
        <v>190</v>
      </c>
    </row>
    <row r="98" spans="1:13" ht="20"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1"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43442.589999999967</v>
      </c>
      <c r="E100" s="131" t="s">
        <v>288</v>
      </c>
      <c r="F100" s="133">
        <f>IF(CSF!$B5&gt;0,CSF!$B5,CSF!$C5)</f>
        <v>43442.59</v>
      </c>
      <c r="G100" s="397">
        <f>ROUND(D100-F100,2)</f>
        <v>0</v>
      </c>
      <c r="H100" s="449"/>
      <c r="I100" s="450"/>
      <c r="J100" s="450"/>
      <c r="K100" s="134"/>
      <c r="L100" s="135"/>
      <c r="M100" s="162" t="s">
        <v>160</v>
      </c>
    </row>
    <row r="101" spans="1:13" x14ac:dyDescent="0.2">
      <c r="A101" s="67"/>
      <c r="B101" s="169" t="s">
        <v>162</v>
      </c>
      <c r="C101" s="122" t="s">
        <v>273</v>
      </c>
      <c r="D101" s="390">
        <f>IF(EAA!F6&gt;0,EAA!F6,EAA!F6*-1)</f>
        <v>0</v>
      </c>
      <c r="E101" s="94" t="s">
        <v>288</v>
      </c>
      <c r="F101" s="123">
        <f>IF(CSF!$B6&gt;0,CSF!$B6,CSF!$C6)</f>
        <v>0</v>
      </c>
      <c r="G101" s="386">
        <f>ROUND(D101-F101,2)</f>
        <v>0</v>
      </c>
      <c r="H101" s="449"/>
      <c r="I101" s="450"/>
      <c r="J101" s="450"/>
      <c r="K101" s="134"/>
      <c r="L101" s="135"/>
      <c r="M101" s="162" t="s">
        <v>162</v>
      </c>
    </row>
    <row r="102" spans="1:13" x14ac:dyDescent="0.2">
      <c r="A102" s="67"/>
      <c r="B102" s="169" t="s">
        <v>164</v>
      </c>
      <c r="C102" s="122" t="s">
        <v>273</v>
      </c>
      <c r="D102" s="390">
        <f>IF(EAA!F7&gt;0,EAA!F7,EAA!F7*-1)</f>
        <v>0</v>
      </c>
      <c r="E102" s="94" t="s">
        <v>288</v>
      </c>
      <c r="F102" s="123">
        <f>IF(CSF!$B7&gt;0,CSF!$B7,CSF!$C7)</f>
        <v>0</v>
      </c>
      <c r="G102" s="386">
        <f t="shared" ref="G102:G115" si="9">ROUND(D102-F102,2)</f>
        <v>0</v>
      </c>
      <c r="H102" s="449"/>
      <c r="I102" s="450"/>
      <c r="J102" s="450"/>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9"/>
      <c r="I103" s="450"/>
      <c r="J103" s="450"/>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49"/>
      <c r="I104" s="450"/>
      <c r="J104" s="450"/>
      <c r="K104" s="134"/>
      <c r="L104" s="135"/>
      <c r="M104" s="162" t="s">
        <v>168</v>
      </c>
    </row>
    <row r="105" spans="1:13" ht="20" x14ac:dyDescent="0.2">
      <c r="A105" s="67"/>
      <c r="B105" s="169" t="s">
        <v>170</v>
      </c>
      <c r="C105" s="122" t="s">
        <v>273</v>
      </c>
      <c r="D105" s="390">
        <f>IF(EAA!F10&gt;0,EAA!F10,EAA!F10*-1)</f>
        <v>0</v>
      </c>
      <c r="E105" s="94" t="s">
        <v>288</v>
      </c>
      <c r="F105" s="123">
        <f>IF(CSF!$B10&gt;0,CSF!$B10,CSF!$C10)</f>
        <v>0</v>
      </c>
      <c r="G105" s="386">
        <f t="shared" si="9"/>
        <v>0</v>
      </c>
      <c r="H105" s="449"/>
      <c r="I105" s="450"/>
      <c r="J105" s="450"/>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9"/>
      <c r="I106" s="450"/>
      <c r="J106" s="450"/>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9"/>
      <c r="I107" s="450"/>
      <c r="J107" s="450"/>
      <c r="K107" s="134"/>
      <c r="L107" s="135"/>
      <c r="M107" s="162" t="s">
        <v>178</v>
      </c>
    </row>
    <row r="108" spans="1:13" ht="20" x14ac:dyDescent="0.2">
      <c r="A108" s="67"/>
      <c r="B108" s="169" t="s">
        <v>180</v>
      </c>
      <c r="C108" s="122" t="s">
        <v>273</v>
      </c>
      <c r="D108" s="390">
        <f>IF(EAA!F14&gt;0,EAA!F14,EAA!F14*-1)</f>
        <v>0</v>
      </c>
      <c r="E108" s="94" t="s">
        <v>288</v>
      </c>
      <c r="F108" s="123">
        <f>IF(CSF!$B15&gt;0,CSF!$B15,CSF!$C15)</f>
        <v>0</v>
      </c>
      <c r="G108" s="386">
        <f t="shared" si="9"/>
        <v>0</v>
      </c>
      <c r="H108" s="449"/>
      <c r="I108" s="450"/>
      <c r="J108" s="450"/>
      <c r="K108" s="134"/>
      <c r="L108" s="135"/>
      <c r="M108" s="162" t="s">
        <v>180</v>
      </c>
    </row>
    <row r="109" spans="1:13" ht="20" x14ac:dyDescent="0.2">
      <c r="A109" s="67"/>
      <c r="B109" s="169" t="s">
        <v>182</v>
      </c>
      <c r="C109" s="122" t="s">
        <v>273</v>
      </c>
      <c r="D109" s="390">
        <f>IF(EAA!F15&gt;0,EAA!F15,EAA!F15*-1)</f>
        <v>0</v>
      </c>
      <c r="E109" s="94" t="s">
        <v>288</v>
      </c>
      <c r="F109" s="123">
        <f>IF(CSF!$B16&gt;0,CSF!$B16,CSF!$C16)</f>
        <v>0</v>
      </c>
      <c r="G109" s="386">
        <f t="shared" si="9"/>
        <v>0</v>
      </c>
      <c r="H109" s="449"/>
      <c r="I109" s="450"/>
      <c r="J109" s="450"/>
      <c r="K109" s="134"/>
      <c r="L109" s="135"/>
      <c r="M109" s="162" t="s">
        <v>182</v>
      </c>
    </row>
    <row r="110" spans="1:13" x14ac:dyDescent="0.2">
      <c r="A110" s="67"/>
      <c r="B110" s="169" t="s">
        <v>184</v>
      </c>
      <c r="C110" s="122" t="s">
        <v>273</v>
      </c>
      <c r="D110" s="390">
        <f>IF(EAA!F16&gt;0,EAA!F16,EAA!F16*-1)</f>
        <v>10671.75</v>
      </c>
      <c r="E110" s="94" t="s">
        <v>288</v>
      </c>
      <c r="F110" s="123">
        <f>IF(CSF!$B17&gt;0,CSF!$B17,CSF!$C17)</f>
        <v>10671.75</v>
      </c>
      <c r="G110" s="386">
        <f t="shared" si="9"/>
        <v>0</v>
      </c>
      <c r="H110" s="449"/>
      <c r="I110" s="450"/>
      <c r="J110" s="450"/>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49"/>
      <c r="I111" s="450"/>
      <c r="J111" s="450"/>
      <c r="K111" s="134"/>
      <c r="L111" s="135"/>
      <c r="M111" s="162" t="s">
        <v>186</v>
      </c>
    </row>
    <row r="112" spans="1:13" ht="20" x14ac:dyDescent="0.2">
      <c r="A112" s="67"/>
      <c r="B112" s="169" t="s">
        <v>188</v>
      </c>
      <c r="C112" s="122" t="s">
        <v>273</v>
      </c>
      <c r="D112" s="390">
        <f>IF(EAA!F18&gt;0,EAA!F18,EAA!F18*-1)</f>
        <v>15423.850000000093</v>
      </c>
      <c r="E112" s="94" t="s">
        <v>288</v>
      </c>
      <c r="F112" s="123">
        <f>IF(CSF!$B19&gt;0,CSF!$B19,CSF!$C19)</f>
        <v>15423.85</v>
      </c>
      <c r="G112" s="386">
        <f t="shared" si="9"/>
        <v>0</v>
      </c>
      <c r="H112" s="449"/>
      <c r="I112" s="450"/>
      <c r="J112" s="450"/>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49"/>
      <c r="I113" s="450"/>
      <c r="J113" s="450"/>
      <c r="K113" s="134"/>
      <c r="L113" s="135"/>
      <c r="M113" s="162" t="s">
        <v>190</v>
      </c>
    </row>
    <row r="114" spans="1:13" ht="20" x14ac:dyDescent="0.2">
      <c r="A114" s="67"/>
      <c r="B114" s="169" t="s">
        <v>192</v>
      </c>
      <c r="C114" s="122" t="s">
        <v>273</v>
      </c>
      <c r="D114" s="390">
        <f>IF(EAA!F20&gt;0,EAA!F20,EAA!F20*-1)</f>
        <v>0</v>
      </c>
      <c r="E114" s="94" t="s">
        <v>288</v>
      </c>
      <c r="F114" s="123">
        <f>IF(CSF!$B21&gt;0,CSF!$B21,CSF!$C21)</f>
        <v>0</v>
      </c>
      <c r="G114" s="386">
        <f t="shared" si="9"/>
        <v>0</v>
      </c>
      <c r="H114" s="449"/>
      <c r="I114" s="450"/>
      <c r="J114" s="450"/>
      <c r="K114" s="134"/>
      <c r="L114" s="135"/>
      <c r="M114" s="162" t="s">
        <v>192</v>
      </c>
    </row>
    <row r="115" spans="1:13" ht="11" thickBot="1" x14ac:dyDescent="0.25">
      <c r="A115" s="67"/>
      <c r="B115" s="169" t="s">
        <v>193</v>
      </c>
      <c r="C115" s="125" t="s">
        <v>273</v>
      </c>
      <c r="D115" s="368">
        <f>IF(EAA!F21&gt;0,EAA!F21,EAA!F21*-1)</f>
        <v>0</v>
      </c>
      <c r="E115" s="126" t="s">
        <v>288</v>
      </c>
      <c r="F115" s="127">
        <f>IF(CSF!$B22&gt;0,CSF!$B22,CSF!$C22)</f>
        <v>0</v>
      </c>
      <c r="G115" s="387">
        <f t="shared" si="9"/>
        <v>0</v>
      </c>
      <c r="H115" s="449"/>
      <c r="I115" s="450"/>
      <c r="J115" s="450"/>
      <c r="K115" s="134"/>
      <c r="L115" s="198"/>
      <c r="M115" s="162" t="s">
        <v>193</v>
      </c>
    </row>
    <row r="116" spans="1:13" ht="11" thickBot="1" x14ac:dyDescent="0.25">
      <c r="A116" s="78" t="s">
        <v>97</v>
      </c>
      <c r="B116" s="170"/>
      <c r="C116" s="90" t="s">
        <v>287</v>
      </c>
      <c r="D116" s="359">
        <f>IF(ADP!E34&gt;0,ADP!E34,ADP!E34*-1)</f>
        <v>272767.05</v>
      </c>
      <c r="E116" s="91" t="s">
        <v>272</v>
      </c>
      <c r="F116" s="359">
        <f>IF(ESF!E26&gt;0,ESF!E26,ESF!E26*-1)</f>
        <v>272767.05</v>
      </c>
      <c r="G116" s="384">
        <f>ROUND(D116-F116,2)</f>
        <v>0</v>
      </c>
      <c r="H116" s="90" t="s">
        <v>287</v>
      </c>
      <c r="I116" s="370">
        <f>IF(ADP!D34&gt;0,ADP!D34,ADP!D34*-1)</f>
        <v>256997.5</v>
      </c>
      <c r="J116" s="91" t="s">
        <v>272</v>
      </c>
      <c r="K116" s="370">
        <f>IF(ESF!F26&gt;0,ESF!F26,ESF!F26*-1)</f>
        <v>256997.5</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53125" defaultRowHeight="10" x14ac:dyDescent="0.2"/>
  <cols>
    <col min="1" max="1" width="0.90625" style="3" customWidth="1"/>
    <col min="2" max="2" width="47.90625" style="3" customWidth="1"/>
    <col min="3" max="3" width="19.54296875" style="3" customWidth="1"/>
    <col min="4" max="4" width="18.6328125" style="3" customWidth="1"/>
    <col min="5" max="5" width="19.54296875" style="3" customWidth="1"/>
    <col min="6" max="16384" width="11.453125" style="3"/>
  </cols>
  <sheetData>
    <row r="1" spans="1:5" ht="53.4" customHeight="1" x14ac:dyDescent="0.2">
      <c r="A1" s="497" t="s">
        <v>691</v>
      </c>
      <c r="B1" s="498"/>
      <c r="C1" s="498"/>
      <c r="D1" s="498"/>
      <c r="E1" s="499"/>
    </row>
    <row r="2" spans="1:5" ht="10.5" x14ac:dyDescent="0.2">
      <c r="A2" s="340"/>
      <c r="B2" s="340"/>
      <c r="C2" s="340"/>
      <c r="D2" s="340"/>
      <c r="E2" s="340"/>
    </row>
    <row r="3" spans="1:5" ht="15" customHeight="1" x14ac:dyDescent="0.2">
      <c r="A3" s="516" t="s">
        <v>100</v>
      </c>
      <c r="B3" s="516"/>
      <c r="C3" s="223" t="s">
        <v>622</v>
      </c>
      <c r="D3" s="223" t="s">
        <v>334</v>
      </c>
      <c r="E3" s="223" t="s">
        <v>623</v>
      </c>
    </row>
    <row r="4" spans="1:5" x14ac:dyDescent="0.2">
      <c r="A4" s="341"/>
      <c r="B4" s="342"/>
      <c r="C4" s="343"/>
      <c r="D4" s="343"/>
      <c r="E4" s="343"/>
    </row>
    <row r="5" spans="1:5" ht="12.9" customHeight="1" x14ac:dyDescent="0.2">
      <c r="A5" s="344" t="s">
        <v>624</v>
      </c>
      <c r="B5" s="345"/>
      <c r="C5" s="346">
        <f>C6+C7</f>
        <v>7163841.96</v>
      </c>
      <c r="D5" s="346">
        <f>D6+D7</f>
        <v>1825083.76</v>
      </c>
      <c r="E5" s="346">
        <f>E6+E7</f>
        <v>1825083.76</v>
      </c>
    </row>
    <row r="6" spans="1:5" ht="12.9" customHeight="1" x14ac:dyDescent="0.2">
      <c r="A6" s="347"/>
      <c r="B6" s="348" t="s">
        <v>625</v>
      </c>
      <c r="C6" s="349"/>
      <c r="D6" s="349"/>
      <c r="E6" s="349"/>
    </row>
    <row r="7" spans="1:5" ht="12.9" customHeight="1" x14ac:dyDescent="0.2">
      <c r="A7" s="347"/>
      <c r="B7" s="348" t="s">
        <v>626</v>
      </c>
      <c r="C7" s="349">
        <v>7163841.96</v>
      </c>
      <c r="D7" s="349">
        <v>1825083.76</v>
      </c>
      <c r="E7" s="349">
        <v>1825083.76</v>
      </c>
    </row>
    <row r="8" spans="1:5" ht="10.5" x14ac:dyDescent="0.2">
      <c r="A8" s="347"/>
      <c r="B8" s="350"/>
      <c r="C8" s="349"/>
      <c r="D8" s="349"/>
      <c r="E8" s="349"/>
    </row>
    <row r="9" spans="1:5" ht="12.9" customHeight="1" x14ac:dyDescent="0.2">
      <c r="A9" s="344" t="s">
        <v>627</v>
      </c>
      <c r="B9" s="345"/>
      <c r="C9" s="346">
        <f>C10+C11</f>
        <v>7163841.96</v>
      </c>
      <c r="D9" s="346">
        <f>D10+D11</f>
        <v>1884295.9</v>
      </c>
      <c r="E9" s="346">
        <f>E10+E11</f>
        <v>1884295.9</v>
      </c>
    </row>
    <row r="10" spans="1:5" ht="12.9" customHeight="1" x14ac:dyDescent="0.2">
      <c r="A10" s="347"/>
      <c r="B10" s="348" t="s">
        <v>628</v>
      </c>
      <c r="C10" s="349"/>
      <c r="D10" s="349"/>
      <c r="E10" s="349"/>
    </row>
    <row r="11" spans="1:5" ht="12.9" customHeight="1" x14ac:dyDescent="0.2">
      <c r="A11" s="347"/>
      <c r="B11" s="348" t="s">
        <v>629</v>
      </c>
      <c r="C11" s="349">
        <v>7163841.96</v>
      </c>
      <c r="D11" s="349">
        <v>1884295.9</v>
      </c>
      <c r="E11" s="349">
        <v>1884295.9</v>
      </c>
    </row>
    <row r="12" spans="1:5" ht="10.5" x14ac:dyDescent="0.2">
      <c r="A12" s="347"/>
      <c r="B12" s="350"/>
      <c r="C12" s="349"/>
      <c r="D12" s="349"/>
      <c r="E12" s="349"/>
    </row>
    <row r="13" spans="1:5" ht="12.9" customHeight="1" x14ac:dyDescent="0.2">
      <c r="A13" s="344" t="s">
        <v>630</v>
      </c>
      <c r="B13" s="345"/>
      <c r="C13" s="346">
        <f>C5-C9</f>
        <v>0</v>
      </c>
      <c r="D13" s="346">
        <f>D5-D9</f>
        <v>-59212.139999999898</v>
      </c>
      <c r="E13" s="346">
        <f>E5-E9</f>
        <v>-59212.139999999898</v>
      </c>
    </row>
    <row r="14" spans="1:5" ht="10.5" x14ac:dyDescent="0.2">
      <c r="A14" s="351"/>
      <c r="B14" s="352"/>
      <c r="C14" s="353"/>
      <c r="D14" s="353"/>
      <c r="E14" s="353"/>
    </row>
    <row r="15" spans="1:5" ht="15" customHeight="1" x14ac:dyDescent="0.2">
      <c r="A15" s="516" t="s">
        <v>100</v>
      </c>
      <c r="B15" s="516"/>
      <c r="C15" s="223" t="s">
        <v>622</v>
      </c>
      <c r="D15" s="223" t="s">
        <v>334</v>
      </c>
      <c r="E15" s="223" t="s">
        <v>623</v>
      </c>
    </row>
    <row r="16" spans="1:5" ht="10.5" x14ac:dyDescent="0.2">
      <c r="A16" s="347"/>
      <c r="B16" s="348"/>
      <c r="C16" s="354"/>
      <c r="D16" s="354"/>
      <c r="E16" s="354"/>
    </row>
    <row r="17" spans="1:5" ht="12.9" customHeight="1" x14ac:dyDescent="0.2">
      <c r="A17" s="344" t="s">
        <v>631</v>
      </c>
      <c r="B17" s="345"/>
      <c r="C17" s="346">
        <f>C13</f>
        <v>0</v>
      </c>
      <c r="D17" s="346">
        <f>D13</f>
        <v>-59212.139999999898</v>
      </c>
      <c r="E17" s="346">
        <f>E13</f>
        <v>-59212.139999999898</v>
      </c>
    </row>
    <row r="18" spans="1:5" ht="10.5" x14ac:dyDescent="0.2">
      <c r="A18" s="347"/>
      <c r="B18" s="348"/>
      <c r="C18" s="346"/>
      <c r="D18" s="346"/>
      <c r="E18" s="346"/>
    </row>
    <row r="19" spans="1:5" ht="12.9" customHeight="1" x14ac:dyDescent="0.2">
      <c r="A19" s="344" t="s">
        <v>632</v>
      </c>
      <c r="B19" s="345"/>
      <c r="C19" s="349">
        <v>0</v>
      </c>
      <c r="D19" s="349">
        <v>0</v>
      </c>
      <c r="E19" s="349">
        <v>0</v>
      </c>
    </row>
    <row r="20" spans="1:5" ht="10.5" x14ac:dyDescent="0.2">
      <c r="A20" s="347"/>
      <c r="B20" s="348"/>
      <c r="C20" s="349"/>
      <c r="D20" s="349"/>
      <c r="E20" s="349"/>
    </row>
    <row r="21" spans="1:5" ht="12.9" customHeight="1" x14ac:dyDescent="0.2">
      <c r="A21" s="344" t="s">
        <v>633</v>
      </c>
      <c r="B21" s="345"/>
      <c r="C21" s="346">
        <f>C17+C19</f>
        <v>0</v>
      </c>
      <c r="D21" s="346">
        <f>D17+D19</f>
        <v>-59212.139999999898</v>
      </c>
      <c r="E21" s="346">
        <f>E17+E19</f>
        <v>-59212.139999999898</v>
      </c>
    </row>
    <row r="22" spans="1:5" ht="10.5" x14ac:dyDescent="0.2">
      <c r="A22" s="351"/>
      <c r="B22" s="352"/>
      <c r="C22" s="353"/>
      <c r="D22" s="353"/>
      <c r="E22" s="353"/>
    </row>
    <row r="23" spans="1:5" ht="15" customHeight="1" x14ac:dyDescent="0.2">
      <c r="A23" s="516" t="s">
        <v>100</v>
      </c>
      <c r="B23" s="516"/>
      <c r="C23" s="223" t="s">
        <v>622</v>
      </c>
      <c r="D23" s="223" t="s">
        <v>334</v>
      </c>
      <c r="E23" s="223" t="s">
        <v>623</v>
      </c>
    </row>
    <row r="24" spans="1:5" ht="10.5" x14ac:dyDescent="0.2">
      <c r="A24" s="347"/>
      <c r="B24" s="348"/>
      <c r="C24" s="354"/>
      <c r="D24" s="354"/>
      <c r="E24" s="354"/>
    </row>
    <row r="25" spans="1:5" ht="12.9" customHeight="1" x14ac:dyDescent="0.2">
      <c r="A25" s="344" t="s">
        <v>634</v>
      </c>
      <c r="B25" s="345"/>
      <c r="C25" s="349"/>
      <c r="D25" s="349"/>
      <c r="E25" s="349"/>
    </row>
    <row r="26" spans="1:5" ht="10.5" x14ac:dyDescent="0.2">
      <c r="A26" s="347"/>
      <c r="B26" s="348"/>
      <c r="C26" s="349"/>
      <c r="D26" s="349"/>
      <c r="E26" s="349"/>
    </row>
    <row r="27" spans="1:5" ht="12.9" customHeight="1" x14ac:dyDescent="0.2">
      <c r="A27" s="344" t="s">
        <v>635</v>
      </c>
      <c r="B27" s="345"/>
      <c r="C27" s="349"/>
      <c r="D27" s="349"/>
      <c r="E27" s="349"/>
    </row>
    <row r="28" spans="1:5" ht="10.5" x14ac:dyDescent="0.2">
      <c r="A28" s="347"/>
      <c r="B28" s="348"/>
      <c r="C28" s="349"/>
      <c r="D28" s="349"/>
      <c r="E28" s="349"/>
    </row>
    <row r="29" spans="1:5" ht="12.9" customHeight="1" x14ac:dyDescent="0.2">
      <c r="A29" s="344" t="s">
        <v>636</v>
      </c>
      <c r="B29" s="345"/>
      <c r="C29" s="346">
        <f>C25-C27</f>
        <v>0</v>
      </c>
      <c r="D29" s="346">
        <f>D25-D27</f>
        <v>0</v>
      </c>
      <c r="E29" s="346">
        <f>E25-E27</f>
        <v>0</v>
      </c>
    </row>
    <row r="31" spans="1:5" x14ac:dyDescent="0.2">
      <c r="B31" s="355"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E45" sqref="E45"/>
    </sheetView>
  </sheetViews>
  <sheetFormatPr baseColWidth="10" defaultColWidth="11.453125" defaultRowHeight="10.5" x14ac:dyDescent="0.25"/>
  <cols>
    <col min="1" max="1" width="16.36328125" style="3" bestFit="1" customWidth="1"/>
    <col min="2" max="2" width="16" style="3" customWidth="1"/>
    <col min="3" max="4" width="10.81640625" style="3" customWidth="1"/>
    <col min="5" max="5" width="16" style="204" customWidth="1"/>
    <col min="6" max="6" width="13" style="3" customWidth="1"/>
    <col min="7" max="7" width="18.08984375" style="3" customWidth="1"/>
    <col min="8" max="9" width="16" style="204" customWidth="1"/>
    <col min="10" max="16384" width="11.453125" style="3"/>
  </cols>
  <sheetData>
    <row r="1" spans="1:12" ht="14.5" customHeight="1" x14ac:dyDescent="0.2">
      <c r="A1" s="435" t="s">
        <v>680</v>
      </c>
      <c r="B1" s="435"/>
      <c r="C1" s="435"/>
      <c r="D1" s="435"/>
      <c r="E1" s="435"/>
      <c r="F1" s="435"/>
      <c r="G1" s="435"/>
      <c r="H1" s="199" t="s">
        <v>0</v>
      </c>
      <c r="I1" s="356">
        <v>2026</v>
      </c>
    </row>
    <row r="2" spans="1:12" ht="14.5" customHeight="1" x14ac:dyDescent="0.2">
      <c r="A2" s="435" t="s">
        <v>637</v>
      </c>
      <c r="B2" s="435"/>
      <c r="C2" s="435"/>
      <c r="D2" s="435"/>
      <c r="E2" s="435"/>
      <c r="F2" s="435"/>
      <c r="G2" s="435"/>
      <c r="H2" s="200" t="s">
        <v>2</v>
      </c>
      <c r="I2" s="201" t="s">
        <v>3</v>
      </c>
    </row>
    <row r="3" spans="1:12" ht="14.5" customHeight="1" x14ac:dyDescent="0.2">
      <c r="A3" s="435" t="s">
        <v>681</v>
      </c>
      <c r="B3" s="435"/>
      <c r="C3" s="435"/>
      <c r="D3" s="435"/>
      <c r="E3" s="435"/>
      <c r="F3" s="435"/>
      <c r="G3" s="435"/>
      <c r="H3" s="202" t="s">
        <v>4</v>
      </c>
      <c r="I3" s="203">
        <v>1</v>
      </c>
    </row>
    <row r="4" spans="1:12" ht="11" thickBot="1" x14ac:dyDescent="0.3"/>
    <row r="5" spans="1:12" ht="15.75" customHeight="1" x14ac:dyDescent="0.2">
      <c r="A5" s="466" t="s">
        <v>5</v>
      </c>
      <c r="B5" s="466" t="s">
        <v>323</v>
      </c>
      <c r="C5" s="466" t="s">
        <v>271</v>
      </c>
      <c r="D5" s="472" t="s">
        <v>324</v>
      </c>
      <c r="E5" s="468" t="s">
        <v>284</v>
      </c>
      <c r="F5" s="472" t="s">
        <v>271</v>
      </c>
      <c r="G5" s="472" t="s">
        <v>324</v>
      </c>
      <c r="H5" s="468" t="s">
        <v>284</v>
      </c>
      <c r="I5" s="470" t="s">
        <v>285</v>
      </c>
    </row>
    <row r="6" spans="1:12" ht="15" customHeight="1" x14ac:dyDescent="0.2">
      <c r="A6" s="467"/>
      <c r="B6" s="467"/>
      <c r="C6" s="467"/>
      <c r="D6" s="473"/>
      <c r="E6" s="469"/>
      <c r="F6" s="473"/>
      <c r="G6" s="473"/>
      <c r="H6" s="469"/>
      <c r="I6" s="471"/>
    </row>
    <row r="7" spans="1:12" x14ac:dyDescent="0.2">
      <c r="A7" s="205" t="s">
        <v>290</v>
      </c>
      <c r="B7" s="206" t="s">
        <v>325</v>
      </c>
      <c r="C7" s="207" t="s">
        <v>326</v>
      </c>
      <c r="D7" s="207" t="s">
        <v>327</v>
      </c>
      <c r="E7" s="208">
        <f>+EAI!B15</f>
        <v>7163841.96</v>
      </c>
      <c r="F7" s="207" t="s">
        <v>328</v>
      </c>
      <c r="G7" s="207" t="s">
        <v>329</v>
      </c>
      <c r="H7" s="208">
        <f>+Memoria!C41</f>
        <v>7163841.96</v>
      </c>
      <c r="I7" s="209">
        <f>ROUND(E7-H7,2)</f>
        <v>0</v>
      </c>
    </row>
    <row r="8" spans="1:12"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1825083.76</v>
      </c>
      <c r="F9" s="211" t="s">
        <v>328</v>
      </c>
      <c r="G9" s="211" t="s">
        <v>335</v>
      </c>
      <c r="H9" s="212">
        <f>+Memoria!C44+Memoria!C45</f>
        <v>-1825083.76</v>
      </c>
      <c r="I9" s="213">
        <f>ROUND(E9+H9,2)</f>
        <v>0</v>
      </c>
    </row>
    <row r="10" spans="1:12" ht="11" thickBot="1" x14ac:dyDescent="0.25">
      <c r="A10" s="210" t="s">
        <v>297</v>
      </c>
      <c r="B10" s="5" t="s">
        <v>336</v>
      </c>
      <c r="C10" s="211" t="s">
        <v>326</v>
      </c>
      <c r="D10" s="211" t="s">
        <v>337</v>
      </c>
      <c r="E10" s="212">
        <f>+EAI!F15</f>
        <v>1825083.76</v>
      </c>
      <c r="F10" s="211" t="s">
        <v>328</v>
      </c>
      <c r="G10" s="211" t="s">
        <v>338</v>
      </c>
      <c r="H10" s="212">
        <f>+Memoria!C45</f>
        <v>-1825083.76</v>
      </c>
      <c r="I10" s="213">
        <f>ROUND(E10+H10,2)</f>
        <v>0</v>
      </c>
    </row>
    <row r="11" spans="1:12" ht="10" customHeight="1" x14ac:dyDescent="0.2">
      <c r="A11" s="463"/>
      <c r="B11" s="464"/>
      <c r="C11" s="464"/>
      <c r="D11" s="464"/>
      <c r="E11" s="464"/>
      <c r="F11" s="464"/>
      <c r="G11" s="464"/>
      <c r="H11" s="464"/>
      <c r="I11" s="465"/>
      <c r="L11" s="466"/>
    </row>
    <row r="12" spans="1:12" ht="10.5" customHeight="1" x14ac:dyDescent="0.2">
      <c r="A12" s="210" t="s">
        <v>299</v>
      </c>
      <c r="B12" s="5" t="s">
        <v>339</v>
      </c>
      <c r="C12" s="211" t="s">
        <v>340</v>
      </c>
      <c r="D12" s="211" t="s">
        <v>341</v>
      </c>
      <c r="E12" s="212">
        <f>+CA!B13</f>
        <v>7163841.96</v>
      </c>
      <c r="F12" s="211" t="s">
        <v>328</v>
      </c>
      <c r="G12" s="211" t="s">
        <v>342</v>
      </c>
      <c r="H12" s="212">
        <f>+Memoria!C50</f>
        <v>-7163841.96</v>
      </c>
      <c r="I12" s="213">
        <f>+ROUND(E12+H12,2)</f>
        <v>0</v>
      </c>
      <c r="L12" s="467"/>
    </row>
    <row r="13" spans="1:12" x14ac:dyDescent="0.2">
      <c r="A13" s="210" t="s">
        <v>302</v>
      </c>
      <c r="B13" s="5" t="s">
        <v>343</v>
      </c>
      <c r="C13" s="211" t="s">
        <v>340</v>
      </c>
      <c r="D13" s="211" t="s">
        <v>331</v>
      </c>
      <c r="E13" s="212">
        <f>+CA!C13</f>
        <v>0</v>
      </c>
      <c r="F13" s="211" t="s">
        <v>328</v>
      </c>
      <c r="G13" s="211" t="s">
        <v>344</v>
      </c>
      <c r="H13" s="212">
        <f>+Memoria!C52</f>
        <v>0</v>
      </c>
      <c r="I13" s="213">
        <f>+ROUND(E13+H13,2)</f>
        <v>0</v>
      </c>
    </row>
    <row r="14" spans="1:12" x14ac:dyDescent="0.2">
      <c r="A14" s="210" t="s">
        <v>304</v>
      </c>
      <c r="B14" s="5" t="s">
        <v>345</v>
      </c>
      <c r="C14" s="211" t="s">
        <v>340</v>
      </c>
      <c r="D14" s="211" t="s">
        <v>334</v>
      </c>
      <c r="E14" s="212">
        <f>+CA!E13</f>
        <v>1884295.9</v>
      </c>
      <c r="F14" s="211" t="s">
        <v>328</v>
      </c>
      <c r="G14" s="211" t="s">
        <v>639</v>
      </c>
      <c r="H14" s="212">
        <f>+Memoria!C54+Memoria!C55+Memoria!C56</f>
        <v>1884295.9</v>
      </c>
      <c r="I14" s="213">
        <f>ROUND(E14-H14,2)</f>
        <v>0</v>
      </c>
    </row>
    <row r="15" spans="1:12" x14ac:dyDescent="0.2">
      <c r="A15" s="210" t="s">
        <v>306</v>
      </c>
      <c r="B15" s="5" t="s">
        <v>346</v>
      </c>
      <c r="C15" s="211" t="s">
        <v>340</v>
      </c>
      <c r="D15" s="211" t="s">
        <v>347</v>
      </c>
      <c r="E15" s="212">
        <f>+CA!F13</f>
        <v>1884295.9</v>
      </c>
      <c r="F15" s="211" t="s">
        <v>328</v>
      </c>
      <c r="G15" s="211">
        <v>8.25</v>
      </c>
      <c r="H15" s="212">
        <f>+Memoria!C56</f>
        <v>1884295.9</v>
      </c>
      <c r="I15" s="213">
        <f>ROUND(E15-H15,2)</f>
        <v>0</v>
      </c>
    </row>
    <row r="16" spans="1:12" ht="10" x14ac:dyDescent="0.2">
      <c r="A16" s="463"/>
      <c r="B16" s="464"/>
      <c r="C16" s="464"/>
      <c r="D16" s="464"/>
      <c r="E16" s="464"/>
      <c r="F16" s="464"/>
      <c r="G16" s="464"/>
      <c r="H16" s="464"/>
      <c r="I16" s="465"/>
    </row>
    <row r="17" spans="1:9" x14ac:dyDescent="0.2">
      <c r="A17" s="210" t="s">
        <v>299</v>
      </c>
      <c r="B17" s="5" t="s">
        <v>348</v>
      </c>
      <c r="C17" s="211" t="s">
        <v>349</v>
      </c>
      <c r="D17" s="211" t="s">
        <v>341</v>
      </c>
      <c r="E17" s="212">
        <f>+CTG!B15</f>
        <v>7163841.96</v>
      </c>
      <c r="F17" s="211" t="s">
        <v>328</v>
      </c>
      <c r="G17" s="211" t="s">
        <v>342</v>
      </c>
      <c r="H17" s="212">
        <f>+Memoria!C50</f>
        <v>-7163841.96</v>
      </c>
      <c r="I17" s="213">
        <f>+ROUND(E17+H17,2)</f>
        <v>0</v>
      </c>
    </row>
    <row r="18" spans="1:9"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1884295.9</v>
      </c>
      <c r="F19" s="211" t="s">
        <v>328</v>
      </c>
      <c r="G19" s="211" t="s">
        <v>639</v>
      </c>
      <c r="H19" s="212">
        <f>+Memoria!C54+Memoria!C55+Memoria!C56</f>
        <v>1884295.9</v>
      </c>
      <c r="I19" s="213">
        <f>+ROUND(E19-H19,2)</f>
        <v>0</v>
      </c>
    </row>
    <row r="20" spans="1:9" x14ac:dyDescent="0.2">
      <c r="A20" s="210" t="s">
        <v>306</v>
      </c>
      <c r="B20" s="5" t="s">
        <v>352</v>
      </c>
      <c r="C20" s="211" t="s">
        <v>349</v>
      </c>
      <c r="D20" s="211" t="s">
        <v>347</v>
      </c>
      <c r="E20" s="212">
        <f>+CTG!F15</f>
        <v>1884295.9</v>
      </c>
      <c r="F20" s="211" t="s">
        <v>328</v>
      </c>
      <c r="G20" s="211">
        <v>8.25</v>
      </c>
      <c r="H20" s="212">
        <f>+Memoria!C56</f>
        <v>1884295.9</v>
      </c>
      <c r="I20" s="213">
        <f>+ROUND(E20-H20,2)</f>
        <v>0</v>
      </c>
    </row>
    <row r="21" spans="1:9" ht="10" x14ac:dyDescent="0.2">
      <c r="A21" s="463"/>
      <c r="B21" s="464"/>
      <c r="C21" s="464"/>
      <c r="D21" s="464"/>
      <c r="E21" s="464"/>
      <c r="F21" s="464"/>
      <c r="G21" s="464"/>
      <c r="H21" s="464"/>
      <c r="I21" s="465"/>
    </row>
    <row r="22" spans="1:9" x14ac:dyDescent="0.2">
      <c r="A22" s="210" t="s">
        <v>299</v>
      </c>
      <c r="B22" s="5" t="s">
        <v>353</v>
      </c>
      <c r="C22" s="211" t="s">
        <v>354</v>
      </c>
      <c r="D22" s="211" t="s">
        <v>341</v>
      </c>
      <c r="E22" s="212">
        <f>+COG!B76</f>
        <v>7163841.96</v>
      </c>
      <c r="F22" s="211" t="s">
        <v>328</v>
      </c>
      <c r="G22" s="211" t="s">
        <v>342</v>
      </c>
      <c r="H22" s="212">
        <f>+Memoria!C50</f>
        <v>-7163841.96</v>
      </c>
      <c r="I22" s="213">
        <f>+ROUND(E22+H22,2)</f>
        <v>0</v>
      </c>
    </row>
    <row r="23" spans="1:9" x14ac:dyDescent="0.2">
      <c r="A23" s="210" t="s">
        <v>302</v>
      </c>
      <c r="B23" s="5" t="s">
        <v>355</v>
      </c>
      <c r="C23" s="211" t="s">
        <v>354</v>
      </c>
      <c r="D23" s="211" t="s">
        <v>331</v>
      </c>
      <c r="E23" s="212">
        <f>+COG!C76</f>
        <v>0</v>
      </c>
      <c r="F23" s="211" t="s">
        <v>328</v>
      </c>
      <c r="G23" s="211" t="s">
        <v>344</v>
      </c>
      <c r="H23" s="212">
        <f>+Memoria!C52</f>
        <v>0</v>
      </c>
      <c r="I23" s="213">
        <f>+ROUND(E23+H23,2)</f>
        <v>0</v>
      </c>
    </row>
    <row r="24" spans="1:9" x14ac:dyDescent="0.2">
      <c r="A24" s="210" t="s">
        <v>304</v>
      </c>
      <c r="B24" s="5" t="s">
        <v>356</v>
      </c>
      <c r="C24" s="211" t="s">
        <v>354</v>
      </c>
      <c r="D24" s="211" t="s">
        <v>334</v>
      </c>
      <c r="E24" s="212">
        <f>+COG!E76</f>
        <v>1884295.9</v>
      </c>
      <c r="F24" s="211" t="s">
        <v>328</v>
      </c>
      <c r="G24" s="211" t="s">
        <v>639</v>
      </c>
      <c r="H24" s="212">
        <f>+Memoria!C54+Memoria!C55+Memoria!C56</f>
        <v>1884295.9</v>
      </c>
      <c r="I24" s="213">
        <f>+ROUND(E24-H24,2)</f>
        <v>0</v>
      </c>
    </row>
    <row r="25" spans="1:9" x14ac:dyDescent="0.2">
      <c r="A25" s="210" t="s">
        <v>306</v>
      </c>
      <c r="B25" s="5" t="s">
        <v>357</v>
      </c>
      <c r="C25" s="211" t="s">
        <v>354</v>
      </c>
      <c r="D25" s="211" t="s">
        <v>347</v>
      </c>
      <c r="E25" s="212">
        <f>+COG!F76</f>
        <v>1884295.9</v>
      </c>
      <c r="F25" s="211" t="s">
        <v>328</v>
      </c>
      <c r="G25" s="211">
        <v>8.25</v>
      </c>
      <c r="H25" s="212">
        <f>+Memoria!C56</f>
        <v>1884295.9</v>
      </c>
      <c r="I25" s="213">
        <f>+ROUND(E25-H25,2)</f>
        <v>0</v>
      </c>
    </row>
    <row r="26" spans="1:9" ht="10" x14ac:dyDescent="0.2">
      <c r="A26" s="463"/>
      <c r="B26" s="464"/>
      <c r="C26" s="464"/>
      <c r="D26" s="464"/>
      <c r="E26" s="464"/>
      <c r="F26" s="464"/>
      <c r="G26" s="464"/>
      <c r="H26" s="464"/>
      <c r="I26" s="465"/>
    </row>
    <row r="27" spans="1:9" x14ac:dyDescent="0.2">
      <c r="A27" s="210" t="s">
        <v>299</v>
      </c>
      <c r="B27" s="5" t="s">
        <v>358</v>
      </c>
      <c r="C27" s="211" t="s">
        <v>359</v>
      </c>
      <c r="D27" s="211" t="s">
        <v>341</v>
      </c>
      <c r="E27" s="212">
        <f>+CFG!B41</f>
        <v>7163841.96</v>
      </c>
      <c r="F27" s="211" t="s">
        <v>328</v>
      </c>
      <c r="G27" s="211" t="s">
        <v>342</v>
      </c>
      <c r="H27" s="212">
        <f>+Memoria!C50</f>
        <v>-7163841.96</v>
      </c>
      <c r="I27" s="213">
        <f>+ROUND(E27+H27,2)</f>
        <v>0</v>
      </c>
    </row>
    <row r="28" spans="1:9"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1884295.9</v>
      </c>
      <c r="F29" s="211" t="s">
        <v>328</v>
      </c>
      <c r="G29" s="211" t="s">
        <v>639</v>
      </c>
      <c r="H29" s="212">
        <f>+Memoria!C54+Memoria!C55+Memoria!C56</f>
        <v>1884295.9</v>
      </c>
      <c r="I29" s="213">
        <f>+ROUND(E29-H29,2)</f>
        <v>0</v>
      </c>
    </row>
    <row r="30" spans="1:9" x14ac:dyDescent="0.2">
      <c r="A30" s="210" t="s">
        <v>306</v>
      </c>
      <c r="B30" s="5" t="s">
        <v>362</v>
      </c>
      <c r="C30" s="211" t="s">
        <v>359</v>
      </c>
      <c r="D30" s="211" t="s">
        <v>347</v>
      </c>
      <c r="E30" s="212">
        <f>+CFG!F41</f>
        <v>1884295.9</v>
      </c>
      <c r="F30" s="211" t="s">
        <v>328</v>
      </c>
      <c r="G30" s="211">
        <v>8.25</v>
      </c>
      <c r="H30" s="212">
        <f>+Memoria!C56</f>
        <v>1884295.9</v>
      </c>
      <c r="I30" s="213">
        <f>+ROUND(E30-H30,2)</f>
        <v>0</v>
      </c>
    </row>
    <row r="31" spans="1:9" ht="10" x14ac:dyDescent="0.2">
      <c r="A31" s="463"/>
      <c r="B31" s="464"/>
      <c r="C31" s="464"/>
      <c r="D31" s="464"/>
      <c r="E31" s="464"/>
      <c r="F31" s="464"/>
      <c r="G31" s="464"/>
      <c r="H31" s="464"/>
      <c r="I31" s="465"/>
    </row>
    <row r="32" spans="1:9" ht="20" x14ac:dyDescent="0.2">
      <c r="A32" s="210" t="s">
        <v>308</v>
      </c>
      <c r="B32" s="5" t="s">
        <v>363</v>
      </c>
      <c r="C32" s="211" t="s">
        <v>364</v>
      </c>
      <c r="D32" s="211" t="s">
        <v>365</v>
      </c>
      <c r="E32" s="212">
        <f>+ENT!B26</f>
        <v>0</v>
      </c>
      <c r="F32" s="211" t="s">
        <v>366</v>
      </c>
      <c r="G32" s="211" t="s">
        <v>367</v>
      </c>
      <c r="H32" s="212">
        <f>+IPF!E25</f>
        <v>0</v>
      </c>
      <c r="I32" s="213">
        <f>+ROUND(E32-H32,2)</f>
        <v>0</v>
      </c>
    </row>
    <row r="33" spans="1:9" ht="20" x14ac:dyDescent="0.2">
      <c r="A33" s="210" t="s">
        <v>308</v>
      </c>
      <c r="B33" s="5" t="s">
        <v>368</v>
      </c>
      <c r="C33" s="211" t="s">
        <v>364</v>
      </c>
      <c r="D33" s="211" t="s">
        <v>369</v>
      </c>
      <c r="E33" s="212">
        <f>+ENT!C26</f>
        <v>0</v>
      </c>
      <c r="F33" s="211" t="s">
        <v>366</v>
      </c>
      <c r="G33" s="211" t="s">
        <v>370</v>
      </c>
      <c r="H33" s="212">
        <f>+IPF!E27</f>
        <v>0</v>
      </c>
      <c r="I33" s="213">
        <f>+ROUND(E33-H33,2)</f>
        <v>0</v>
      </c>
    </row>
    <row r="34" spans="1:9" ht="30" x14ac:dyDescent="0.2">
      <c r="A34" s="210" t="s">
        <v>308</v>
      </c>
      <c r="B34" s="5" t="s">
        <v>371</v>
      </c>
      <c r="C34" s="211" t="s">
        <v>364</v>
      </c>
      <c r="D34" s="211" t="s">
        <v>232</v>
      </c>
      <c r="E34" s="212">
        <f>+ENT!D26</f>
        <v>0</v>
      </c>
      <c r="F34" s="211" t="s">
        <v>366</v>
      </c>
      <c r="G34" s="211" t="s">
        <v>372</v>
      </c>
      <c r="H34" s="212">
        <f>+IPF!E29</f>
        <v>0</v>
      </c>
      <c r="I34" s="213">
        <f>+ROUND(E34-H34,2)</f>
        <v>0</v>
      </c>
    </row>
    <row r="35" spans="1:9" ht="10" x14ac:dyDescent="0.2">
      <c r="A35" s="463"/>
      <c r="B35" s="464"/>
      <c r="C35" s="464"/>
      <c r="D35" s="464"/>
      <c r="E35" s="464"/>
      <c r="F35" s="464"/>
      <c r="G35" s="464"/>
      <c r="H35" s="464"/>
      <c r="I35" s="465"/>
    </row>
    <row r="36" spans="1:9" ht="20" x14ac:dyDescent="0.2">
      <c r="A36" s="210" t="s">
        <v>311</v>
      </c>
      <c r="B36" s="5" t="s">
        <v>373</v>
      </c>
      <c r="C36" s="211" t="s">
        <v>374</v>
      </c>
      <c r="D36" s="211" t="s">
        <v>334</v>
      </c>
      <c r="E36" s="212">
        <f>+IND!B23</f>
        <v>0</v>
      </c>
      <c r="F36" s="211" t="s">
        <v>354</v>
      </c>
      <c r="G36" s="211" t="s">
        <v>375</v>
      </c>
      <c r="H36" s="212">
        <f>+COG!E70</f>
        <v>0</v>
      </c>
      <c r="I36" s="213">
        <f>+ROUND(E36-H36,2)</f>
        <v>0</v>
      </c>
    </row>
    <row r="37" spans="1:9" ht="20" x14ac:dyDescent="0.2">
      <c r="A37" s="210" t="s">
        <v>311</v>
      </c>
      <c r="B37" s="5" t="s">
        <v>376</v>
      </c>
      <c r="C37" s="211" t="s">
        <v>374</v>
      </c>
      <c r="D37" s="211" t="s">
        <v>347</v>
      </c>
      <c r="E37" s="212">
        <f>+IND!C23</f>
        <v>0</v>
      </c>
      <c r="F37" s="211" t="s">
        <v>354</v>
      </c>
      <c r="G37" s="211" t="s">
        <v>377</v>
      </c>
      <c r="H37" s="212">
        <f>+COG!F70</f>
        <v>0</v>
      </c>
      <c r="I37" s="213">
        <f>+ROUND(E37-H37,2)</f>
        <v>0</v>
      </c>
    </row>
    <row r="38" spans="1:9" ht="10" x14ac:dyDescent="0.2">
      <c r="A38" s="463"/>
      <c r="B38" s="464"/>
      <c r="C38" s="464"/>
      <c r="D38" s="464"/>
      <c r="E38" s="464"/>
      <c r="F38" s="464"/>
      <c r="G38" s="464"/>
      <c r="H38" s="464"/>
      <c r="I38" s="465"/>
    </row>
    <row r="39" spans="1:9" x14ac:dyDescent="0.2">
      <c r="A39" s="210" t="s">
        <v>314</v>
      </c>
      <c r="B39" s="65" t="s">
        <v>378</v>
      </c>
      <c r="C39" s="211" t="s">
        <v>379</v>
      </c>
      <c r="D39" s="211" t="s">
        <v>341</v>
      </c>
      <c r="E39" s="212">
        <f>+GCP!B37</f>
        <v>7163841.96</v>
      </c>
      <c r="F39" s="211" t="s">
        <v>328</v>
      </c>
      <c r="G39" s="211" t="s">
        <v>342</v>
      </c>
      <c r="H39" s="212">
        <f>+Memoria!C50</f>
        <v>-7163841.96</v>
      </c>
      <c r="I39" s="213">
        <f>+ROUND(E39+H39,2)</f>
        <v>0</v>
      </c>
    </row>
    <row r="40" spans="1:9" x14ac:dyDescent="0.2">
      <c r="A40" s="210" t="s">
        <v>315</v>
      </c>
      <c r="B40" s="65" t="s">
        <v>380</v>
      </c>
      <c r="C40" s="211" t="s">
        <v>379</v>
      </c>
      <c r="D40" s="211" t="s">
        <v>331</v>
      </c>
      <c r="E40" s="212">
        <f>+GCP!C37</f>
        <v>0</v>
      </c>
      <c r="F40" s="211" t="s">
        <v>328</v>
      </c>
      <c r="G40" s="211" t="s">
        <v>344</v>
      </c>
      <c r="H40" s="212">
        <f>+Memoria!C52</f>
        <v>0</v>
      </c>
      <c r="I40" s="213">
        <f>+ROUND(E40+H40,2)</f>
        <v>0</v>
      </c>
    </row>
    <row r="41" spans="1:9" x14ac:dyDescent="0.2">
      <c r="A41" s="210" t="s">
        <v>316</v>
      </c>
      <c r="B41" s="65" t="s">
        <v>381</v>
      </c>
      <c r="C41" s="211" t="s">
        <v>379</v>
      </c>
      <c r="D41" s="211" t="s">
        <v>334</v>
      </c>
      <c r="E41" s="212">
        <f>+GCP!E37</f>
        <v>1884295.9</v>
      </c>
      <c r="F41" s="211" t="s">
        <v>328</v>
      </c>
      <c r="G41" s="211" t="s">
        <v>639</v>
      </c>
      <c r="H41" s="212">
        <f>+Memoria!C54+Memoria!C55+Memoria!C56</f>
        <v>1884295.9</v>
      </c>
      <c r="I41" s="213">
        <f t="shared" ref="I41:I42" si="0">ROUND(E41-H41,2)</f>
        <v>0</v>
      </c>
    </row>
    <row r="42" spans="1:9" x14ac:dyDescent="0.2">
      <c r="A42" s="210" t="s">
        <v>317</v>
      </c>
      <c r="B42" s="65" t="s">
        <v>382</v>
      </c>
      <c r="C42" s="211" t="s">
        <v>379</v>
      </c>
      <c r="D42" s="211" t="s">
        <v>347</v>
      </c>
      <c r="E42" s="212">
        <f>+GCP!F37</f>
        <v>1884295.9</v>
      </c>
      <c r="F42" s="211" t="s">
        <v>328</v>
      </c>
      <c r="G42" s="211">
        <v>8.25</v>
      </c>
      <c r="H42" s="212">
        <f>+Memoria!C56</f>
        <v>1884295.9</v>
      </c>
      <c r="I42" s="213">
        <f t="shared" si="0"/>
        <v>0</v>
      </c>
    </row>
    <row r="43" spans="1:9" ht="10" x14ac:dyDescent="0.2">
      <c r="A43" s="463"/>
      <c r="B43" s="464"/>
      <c r="C43" s="464"/>
      <c r="D43" s="464"/>
      <c r="E43" s="464"/>
      <c r="F43" s="464"/>
      <c r="G43" s="464"/>
      <c r="H43" s="464"/>
      <c r="I43" s="465"/>
    </row>
    <row r="44" spans="1:9" x14ac:dyDescent="0.2">
      <c r="A44" s="210" t="s">
        <v>314</v>
      </c>
      <c r="B44" s="65" t="s">
        <v>383</v>
      </c>
      <c r="C44" s="211" t="s">
        <v>379</v>
      </c>
      <c r="D44" s="211" t="s">
        <v>341</v>
      </c>
      <c r="E44" s="212">
        <f>+GCP!B37</f>
        <v>7163841.96</v>
      </c>
      <c r="F44" s="211" t="s">
        <v>340</v>
      </c>
      <c r="G44" s="211" t="s">
        <v>341</v>
      </c>
      <c r="H44" s="212">
        <f>+CA!B13</f>
        <v>7163841.96</v>
      </c>
      <c r="I44" s="213">
        <f>+ROUND(E44-H44,2)</f>
        <v>0</v>
      </c>
    </row>
    <row r="45" spans="1:9" x14ac:dyDescent="0.2">
      <c r="A45" s="210" t="s">
        <v>315</v>
      </c>
      <c r="B45" s="65" t="s">
        <v>384</v>
      </c>
      <c r="C45" s="211" t="s">
        <v>379</v>
      </c>
      <c r="D45" s="211" t="s">
        <v>331</v>
      </c>
      <c r="E45" s="212">
        <f>+GCP!C37</f>
        <v>0</v>
      </c>
      <c r="F45" s="211" t="s">
        <v>340</v>
      </c>
      <c r="G45" s="211" t="s">
        <v>331</v>
      </c>
      <c r="H45" s="212">
        <f>+CA!C13</f>
        <v>0</v>
      </c>
      <c r="I45" s="213">
        <f>+ROUND(E45-H45,2)</f>
        <v>0</v>
      </c>
    </row>
    <row r="46" spans="1:9" x14ac:dyDescent="0.2">
      <c r="A46" s="210" t="s">
        <v>316</v>
      </c>
      <c r="B46" s="65" t="s">
        <v>385</v>
      </c>
      <c r="C46" s="211" t="s">
        <v>379</v>
      </c>
      <c r="D46" s="211" t="s">
        <v>334</v>
      </c>
      <c r="E46" s="212">
        <f>+GCP!E37</f>
        <v>1884295.9</v>
      </c>
      <c r="F46" s="211" t="s">
        <v>340</v>
      </c>
      <c r="G46" s="211" t="s">
        <v>334</v>
      </c>
      <c r="H46" s="212">
        <f>+CA!E13</f>
        <v>1884295.9</v>
      </c>
      <c r="I46" s="213">
        <f>ROUND(E46-H46,2)</f>
        <v>0</v>
      </c>
    </row>
    <row r="47" spans="1:9" x14ac:dyDescent="0.2">
      <c r="A47" s="210" t="s">
        <v>317</v>
      </c>
      <c r="B47" s="65" t="s">
        <v>386</v>
      </c>
      <c r="C47" s="211" t="s">
        <v>379</v>
      </c>
      <c r="D47" s="211" t="s">
        <v>347</v>
      </c>
      <c r="E47" s="212">
        <f>+GCP!F37</f>
        <v>1884295.9</v>
      </c>
      <c r="F47" s="211" t="s">
        <v>340</v>
      </c>
      <c r="G47" s="211" t="s">
        <v>347</v>
      </c>
      <c r="H47" s="212">
        <f>+CA!F13</f>
        <v>1884295.9</v>
      </c>
      <c r="I47" s="213">
        <f>ROUND(E47-H47,2)</f>
        <v>0</v>
      </c>
    </row>
    <row r="48" spans="1:9" ht="10" x14ac:dyDescent="0.2">
      <c r="A48" s="463"/>
      <c r="B48" s="464"/>
      <c r="C48" s="464"/>
      <c r="D48" s="464"/>
      <c r="E48" s="464"/>
      <c r="F48" s="464"/>
      <c r="G48" s="464"/>
      <c r="H48" s="464"/>
      <c r="I48" s="465"/>
    </row>
    <row r="49" spans="1:9" x14ac:dyDescent="0.2">
      <c r="A49" s="210" t="s">
        <v>314</v>
      </c>
      <c r="B49" s="65" t="s">
        <v>387</v>
      </c>
      <c r="C49" s="211" t="s">
        <v>379</v>
      </c>
      <c r="D49" s="211" t="s">
        <v>341</v>
      </c>
      <c r="E49" s="212">
        <f>+GCP!B37</f>
        <v>7163841.96</v>
      </c>
      <c r="F49" s="211" t="s">
        <v>349</v>
      </c>
      <c r="G49" s="211" t="s">
        <v>341</v>
      </c>
      <c r="H49" s="212">
        <f>+CTG!B15</f>
        <v>7163841.96</v>
      </c>
      <c r="I49" s="213">
        <f>+ROUND(E49-H49,2)</f>
        <v>0</v>
      </c>
    </row>
    <row r="50" spans="1:9" x14ac:dyDescent="0.2">
      <c r="A50" s="210" t="s">
        <v>315</v>
      </c>
      <c r="B50" s="65" t="s">
        <v>388</v>
      </c>
      <c r="C50" s="211" t="s">
        <v>379</v>
      </c>
      <c r="D50" s="211" t="s">
        <v>331</v>
      </c>
      <c r="E50" s="212">
        <f>+GCP!C37</f>
        <v>0</v>
      </c>
      <c r="F50" s="211" t="s">
        <v>349</v>
      </c>
      <c r="G50" s="211" t="s">
        <v>331</v>
      </c>
      <c r="H50" s="212">
        <f>+CTG!C15</f>
        <v>0</v>
      </c>
      <c r="I50" s="213">
        <f>+ROUND(E50-H50,2)</f>
        <v>0</v>
      </c>
    </row>
    <row r="51" spans="1:9" x14ac:dyDescent="0.2">
      <c r="A51" s="210" t="s">
        <v>316</v>
      </c>
      <c r="B51" s="65" t="s">
        <v>389</v>
      </c>
      <c r="C51" s="211" t="s">
        <v>379</v>
      </c>
      <c r="D51" s="211" t="s">
        <v>334</v>
      </c>
      <c r="E51" s="212">
        <f>+GCP!E37</f>
        <v>1884295.9</v>
      </c>
      <c r="F51" s="211" t="s">
        <v>349</v>
      </c>
      <c r="G51" s="211" t="s">
        <v>334</v>
      </c>
      <c r="H51" s="212">
        <f>+CTG!E15</f>
        <v>1884295.9</v>
      </c>
      <c r="I51" s="213">
        <f>ROUND(E51-H51,2)</f>
        <v>0</v>
      </c>
    </row>
    <row r="52" spans="1:9" x14ac:dyDescent="0.2">
      <c r="A52" s="210" t="s">
        <v>317</v>
      </c>
      <c r="B52" s="65" t="s">
        <v>390</v>
      </c>
      <c r="C52" s="211" t="s">
        <v>379</v>
      </c>
      <c r="D52" s="211" t="s">
        <v>347</v>
      </c>
      <c r="E52" s="212">
        <f>+GCP!F37</f>
        <v>1884295.9</v>
      </c>
      <c r="F52" s="211" t="s">
        <v>349</v>
      </c>
      <c r="G52" s="211" t="s">
        <v>347</v>
      </c>
      <c r="H52" s="212">
        <f>+CTG!F15</f>
        <v>1884295.9</v>
      </c>
      <c r="I52" s="213">
        <f>ROUND(E52-H52,2)</f>
        <v>0</v>
      </c>
    </row>
    <row r="53" spans="1:9" ht="10" x14ac:dyDescent="0.2">
      <c r="A53" s="463"/>
      <c r="B53" s="464"/>
      <c r="C53" s="464"/>
      <c r="D53" s="464"/>
      <c r="E53" s="464"/>
      <c r="F53" s="464"/>
      <c r="G53" s="464"/>
      <c r="H53" s="464"/>
      <c r="I53" s="465"/>
    </row>
    <row r="54" spans="1:9" x14ac:dyDescent="0.2">
      <c r="A54" s="210" t="s">
        <v>314</v>
      </c>
      <c r="B54" s="65" t="s">
        <v>391</v>
      </c>
      <c r="C54" s="211" t="s">
        <v>379</v>
      </c>
      <c r="D54" s="211" t="s">
        <v>341</v>
      </c>
      <c r="E54" s="212">
        <f>+GCP!B37</f>
        <v>7163841.96</v>
      </c>
      <c r="F54" s="211" t="s">
        <v>354</v>
      </c>
      <c r="G54" s="211" t="s">
        <v>341</v>
      </c>
      <c r="H54" s="212">
        <f>+COG!B76</f>
        <v>7163841.96</v>
      </c>
      <c r="I54" s="213">
        <f>+ROUND(E54-H54,2)</f>
        <v>0</v>
      </c>
    </row>
    <row r="55" spans="1:9" x14ac:dyDescent="0.2">
      <c r="A55" s="210" t="s">
        <v>315</v>
      </c>
      <c r="B55" s="65" t="s">
        <v>392</v>
      </c>
      <c r="C55" s="211" t="s">
        <v>379</v>
      </c>
      <c r="D55" s="211" t="s">
        <v>331</v>
      </c>
      <c r="E55" s="212">
        <f>+GCP!C37</f>
        <v>0</v>
      </c>
      <c r="F55" s="211" t="s">
        <v>354</v>
      </c>
      <c r="G55" s="211" t="s">
        <v>331</v>
      </c>
      <c r="H55" s="212">
        <f>+COG!C76</f>
        <v>0</v>
      </c>
      <c r="I55" s="213">
        <f>+ROUND(E55-H55,2)</f>
        <v>0</v>
      </c>
    </row>
    <row r="56" spans="1:9" x14ac:dyDescent="0.2">
      <c r="A56" s="210" t="s">
        <v>316</v>
      </c>
      <c r="B56" s="65" t="s">
        <v>393</v>
      </c>
      <c r="C56" s="211" t="s">
        <v>379</v>
      </c>
      <c r="D56" s="211" t="s">
        <v>334</v>
      </c>
      <c r="E56" s="212">
        <f>+GCP!E37</f>
        <v>1884295.9</v>
      </c>
      <c r="F56" s="211" t="s">
        <v>354</v>
      </c>
      <c r="G56" s="211" t="s">
        <v>334</v>
      </c>
      <c r="H56" s="212">
        <f>+CTG!E15</f>
        <v>1884295.9</v>
      </c>
      <c r="I56" s="213">
        <f>ROUND(E56-H56,2)</f>
        <v>0</v>
      </c>
    </row>
    <row r="57" spans="1:9" x14ac:dyDescent="0.2">
      <c r="A57" s="210" t="s">
        <v>317</v>
      </c>
      <c r="B57" s="65" t="s">
        <v>394</v>
      </c>
      <c r="C57" s="211" t="s">
        <v>379</v>
      </c>
      <c r="D57" s="211" t="s">
        <v>347</v>
      </c>
      <c r="E57" s="212">
        <f>+GCP!F37</f>
        <v>1884295.9</v>
      </c>
      <c r="F57" s="211" t="s">
        <v>354</v>
      </c>
      <c r="G57" s="211" t="s">
        <v>347</v>
      </c>
      <c r="H57" s="212">
        <f>+COG!F76</f>
        <v>1884295.9</v>
      </c>
      <c r="I57" s="213">
        <f>ROUND(E57-H57,2)</f>
        <v>0</v>
      </c>
    </row>
    <row r="58" spans="1:9" ht="10" x14ac:dyDescent="0.2">
      <c r="A58" s="463"/>
      <c r="B58" s="464"/>
      <c r="C58" s="464"/>
      <c r="D58" s="464"/>
      <c r="E58" s="464"/>
      <c r="F58" s="464"/>
      <c r="G58" s="464"/>
      <c r="H58" s="464"/>
      <c r="I58" s="465"/>
    </row>
    <row r="59" spans="1:9" x14ac:dyDescent="0.2">
      <c r="A59" s="210" t="s">
        <v>314</v>
      </c>
      <c r="B59" s="65" t="s">
        <v>395</v>
      </c>
      <c r="C59" s="211" t="s">
        <v>379</v>
      </c>
      <c r="D59" s="211" t="s">
        <v>341</v>
      </c>
      <c r="E59" s="212">
        <f>+GCP!B37</f>
        <v>7163841.96</v>
      </c>
      <c r="F59" s="211" t="s">
        <v>359</v>
      </c>
      <c r="G59" s="211" t="s">
        <v>341</v>
      </c>
      <c r="H59" s="212">
        <f>+CFG!B41</f>
        <v>7163841.96</v>
      </c>
      <c r="I59" s="213">
        <f>+ROUND(E59-H59,2)</f>
        <v>0</v>
      </c>
    </row>
    <row r="60" spans="1:9" x14ac:dyDescent="0.2">
      <c r="A60" s="210" t="s">
        <v>315</v>
      </c>
      <c r="B60" s="65" t="s">
        <v>396</v>
      </c>
      <c r="C60" s="211" t="s">
        <v>379</v>
      </c>
      <c r="D60" s="211" t="s">
        <v>331</v>
      </c>
      <c r="E60" s="212">
        <f>+GCP!C37</f>
        <v>0</v>
      </c>
      <c r="F60" s="211" t="s">
        <v>359</v>
      </c>
      <c r="G60" s="211" t="s">
        <v>331</v>
      </c>
      <c r="H60" s="212">
        <f>+CFG!C41</f>
        <v>0</v>
      </c>
      <c r="I60" s="213">
        <f>+ROUND(E60-H60,2)</f>
        <v>0</v>
      </c>
    </row>
    <row r="61" spans="1:9" x14ac:dyDescent="0.2">
      <c r="A61" s="210" t="s">
        <v>316</v>
      </c>
      <c r="B61" s="65" t="s">
        <v>397</v>
      </c>
      <c r="C61" s="211" t="s">
        <v>379</v>
      </c>
      <c r="D61" s="211" t="s">
        <v>334</v>
      </c>
      <c r="E61" s="212">
        <f>+GCP!E37</f>
        <v>1884295.9</v>
      </c>
      <c r="F61" s="211" t="s">
        <v>359</v>
      </c>
      <c r="G61" s="211" t="s">
        <v>334</v>
      </c>
      <c r="H61" s="212">
        <f>+CFG!E41</f>
        <v>1884295.9</v>
      </c>
      <c r="I61" s="213">
        <f>ROUND(E61-H61,2)</f>
        <v>0</v>
      </c>
    </row>
    <row r="62" spans="1:9" x14ac:dyDescent="0.2">
      <c r="A62" s="214" t="s">
        <v>317</v>
      </c>
      <c r="B62" s="215" t="s">
        <v>398</v>
      </c>
      <c r="C62" s="216" t="s">
        <v>379</v>
      </c>
      <c r="D62" s="216" t="s">
        <v>347</v>
      </c>
      <c r="E62" s="217">
        <f>+GCP!F37</f>
        <v>1884295.9</v>
      </c>
      <c r="F62" s="216" t="s">
        <v>359</v>
      </c>
      <c r="G62" s="216" t="s">
        <v>347</v>
      </c>
      <c r="H62" s="217">
        <f>+CFG!F41</f>
        <v>1884295.9</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23" sqref="A23"/>
    </sheetView>
  </sheetViews>
  <sheetFormatPr baseColWidth="10" defaultColWidth="9.36328125" defaultRowHeight="10" x14ac:dyDescent="0.35"/>
  <cols>
    <col min="1" max="1" width="78.453125" style="8" customWidth="1"/>
    <col min="2" max="3" width="20.08984375" style="8" customWidth="1"/>
    <col min="4" max="4" width="9.1796875" style="8" bestFit="1" customWidth="1"/>
    <col min="5" max="16384" width="9.36328125" style="8"/>
  </cols>
  <sheetData>
    <row r="1" spans="1:4" ht="45" customHeight="1" x14ac:dyDescent="0.35">
      <c r="A1" s="474" t="s">
        <v>665</v>
      </c>
      <c r="B1" s="475"/>
      <c r="C1" s="476"/>
    </row>
    <row r="2" spans="1:4" ht="10.5" x14ac:dyDescent="0.35">
      <c r="A2" s="9" t="s">
        <v>100</v>
      </c>
      <c r="B2" s="9">
        <v>2026</v>
      </c>
      <c r="C2" s="9">
        <v>2025</v>
      </c>
    </row>
    <row r="3" spans="1:4" s="12" customFormat="1" ht="10.5" x14ac:dyDescent="0.35">
      <c r="A3" s="10" t="s">
        <v>102</v>
      </c>
      <c r="B3" s="11"/>
      <c r="C3" s="11"/>
    </row>
    <row r="4" spans="1:4" ht="10.5" x14ac:dyDescent="0.35">
      <c r="A4" s="13" t="s">
        <v>103</v>
      </c>
      <c r="B4" s="420">
        <f>SUM(B5:B11)</f>
        <v>268149.26</v>
      </c>
      <c r="C4" s="420">
        <f>SUM(C5:C11)</f>
        <v>1332267.73</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268149.26</v>
      </c>
      <c r="C11" s="422">
        <v>1332267.73</v>
      </c>
      <c r="D11" s="15">
        <v>4170</v>
      </c>
    </row>
    <row r="12" spans="1:4" ht="11.25" customHeight="1" x14ac:dyDescent="0.35">
      <c r="A12" s="14"/>
      <c r="B12" s="423"/>
      <c r="C12" s="423"/>
      <c r="D12" s="12"/>
    </row>
    <row r="13" spans="1:4" ht="31.5" x14ac:dyDescent="0.35">
      <c r="A13" s="13" t="s">
        <v>111</v>
      </c>
      <c r="B13" s="420">
        <f>SUM(B14:B15)</f>
        <v>1556934.5</v>
      </c>
      <c r="C13" s="420">
        <f>SUM(C14:C15)</f>
        <v>6084779.5800000001</v>
      </c>
      <c r="D13" s="12"/>
    </row>
    <row r="14" spans="1:4" ht="20" x14ac:dyDescent="0.2">
      <c r="A14" s="14" t="s">
        <v>112</v>
      </c>
      <c r="B14" s="422">
        <v>0</v>
      </c>
      <c r="C14" s="422">
        <v>0</v>
      </c>
      <c r="D14" s="15">
        <v>4210</v>
      </c>
    </row>
    <row r="15" spans="1:4" ht="11.25" customHeight="1" x14ac:dyDescent="0.2">
      <c r="A15" s="14" t="s">
        <v>113</v>
      </c>
      <c r="B15" s="422">
        <v>1556934.5</v>
      </c>
      <c r="C15" s="422">
        <v>6084779.5800000001</v>
      </c>
      <c r="D15" s="15">
        <v>4220</v>
      </c>
    </row>
    <row r="16" spans="1:4" ht="11.25" customHeight="1" x14ac:dyDescent="0.35">
      <c r="A16" s="14"/>
      <c r="B16" s="423"/>
      <c r="C16" s="423"/>
      <c r="D16" s="12"/>
    </row>
    <row r="17" spans="1:5" ht="11.25" customHeight="1" x14ac:dyDescent="0.35">
      <c r="A17" s="13" t="s">
        <v>114</v>
      </c>
      <c r="B17" s="420">
        <f>SUM(B18:B22)</f>
        <v>0</v>
      </c>
      <c r="C17" s="420">
        <f>SUM(C18:C22)</f>
        <v>5054</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0</v>
      </c>
      <c r="C22" s="422">
        <v>5054</v>
      </c>
      <c r="D22" s="15">
        <v>4390</v>
      </c>
    </row>
    <row r="23" spans="1:5" ht="11.25" customHeight="1" x14ac:dyDescent="0.35">
      <c r="A23" s="16"/>
      <c r="B23" s="423"/>
      <c r="C23" s="423"/>
      <c r="D23" s="12"/>
    </row>
    <row r="24" spans="1:5" ht="11.25" customHeight="1" x14ac:dyDescent="0.35">
      <c r="A24" s="10" t="s">
        <v>120</v>
      </c>
      <c r="B24" s="420">
        <f>SUM(B4+B13+B17)</f>
        <v>1825083.76</v>
      </c>
      <c r="C24" s="421">
        <f>SUM(C4+C13+C17)</f>
        <v>7422101.3100000005</v>
      </c>
      <c r="D24" s="12"/>
    </row>
    <row r="25" spans="1:5" ht="11.25" customHeight="1" x14ac:dyDescent="0.35">
      <c r="A25" s="17"/>
      <c r="B25" s="423"/>
      <c r="C25" s="423"/>
      <c r="D25" s="12"/>
      <c r="E25" s="12"/>
    </row>
    <row r="26" spans="1:5" s="12" customFormat="1" ht="11.25" customHeight="1" x14ac:dyDescent="0.35">
      <c r="A26" s="10" t="s">
        <v>121</v>
      </c>
      <c r="B26" s="423"/>
      <c r="C26" s="423"/>
      <c r="E26" s="8"/>
    </row>
    <row r="27" spans="1:5" ht="11.25" customHeight="1" x14ac:dyDescent="0.35">
      <c r="A27" s="13" t="s">
        <v>122</v>
      </c>
      <c r="B27" s="420">
        <f>SUM(B28:B30)</f>
        <v>1873024.1500000001</v>
      </c>
      <c r="C27" s="420">
        <f>SUM(C28:C30)</f>
        <v>7305588.3899999997</v>
      </c>
      <c r="D27" s="12"/>
    </row>
    <row r="28" spans="1:5" ht="11.25" customHeight="1" x14ac:dyDescent="0.2">
      <c r="A28" s="14" t="s">
        <v>123</v>
      </c>
      <c r="B28" s="422">
        <v>1081480.8400000001</v>
      </c>
      <c r="C28" s="422">
        <v>4676902.0199999996</v>
      </c>
      <c r="D28" s="15">
        <v>5110</v>
      </c>
    </row>
    <row r="29" spans="1:5" ht="11.25" customHeight="1" x14ac:dyDescent="0.2">
      <c r="A29" s="14" t="s">
        <v>124</v>
      </c>
      <c r="B29" s="422">
        <v>258095.27</v>
      </c>
      <c r="C29" s="422">
        <v>957025.33</v>
      </c>
      <c r="D29" s="15">
        <v>5120</v>
      </c>
    </row>
    <row r="30" spans="1:5" ht="11.25" customHeight="1" x14ac:dyDescent="0.2">
      <c r="A30" s="14" t="s">
        <v>125</v>
      </c>
      <c r="B30" s="422">
        <v>533448.04</v>
      </c>
      <c r="C30" s="422">
        <v>1671661.04</v>
      </c>
      <c r="D30" s="15">
        <v>5130</v>
      </c>
    </row>
    <row r="31" spans="1:5" ht="11.25" customHeight="1" x14ac:dyDescent="0.35">
      <c r="A31" s="14"/>
      <c r="B31" s="423"/>
      <c r="C31" s="423"/>
      <c r="D31" s="12"/>
    </row>
    <row r="32" spans="1:5" ht="11.25" customHeight="1" x14ac:dyDescent="0.35">
      <c r="A32" s="13" t="s">
        <v>126</v>
      </c>
      <c r="B32" s="420">
        <f>SUM(B33:B41)</f>
        <v>600</v>
      </c>
      <c r="C32" s="420">
        <f>SUM(C33:C41)</f>
        <v>5100</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600</v>
      </c>
      <c r="C36" s="422">
        <v>5100</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35">
      <c r="A42" s="14"/>
      <c r="B42" s="423"/>
      <c r="C42" s="423"/>
      <c r="D42" s="12"/>
    </row>
    <row r="43" spans="1:4" ht="11.25" customHeight="1" x14ac:dyDescent="0.35">
      <c r="A43" s="13" t="s">
        <v>136</v>
      </c>
      <c r="B43" s="420">
        <f>SUM(B44:B46)</f>
        <v>0</v>
      </c>
      <c r="C43" s="420">
        <f>SUM(C44:C46)</f>
        <v>0</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0</v>
      </c>
      <c r="D46" s="15">
        <v>5330</v>
      </c>
    </row>
    <row r="47" spans="1:4" ht="11.25" customHeight="1" x14ac:dyDescent="0.35">
      <c r="A47" s="14"/>
      <c r="B47" s="423"/>
      <c r="C47" s="423"/>
      <c r="D47" s="12"/>
    </row>
    <row r="48" spans="1:4" ht="11.25" customHeight="1" x14ac:dyDescent="0.3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35">
      <c r="A54" s="14"/>
      <c r="B54" s="423"/>
      <c r="C54" s="423"/>
      <c r="D54" s="12"/>
    </row>
    <row r="55" spans="1:5" ht="11.25" customHeight="1" x14ac:dyDescent="0.35">
      <c r="A55" s="13" t="s">
        <v>146</v>
      </c>
      <c r="B55" s="420">
        <f>SUM(B56:B59)</f>
        <v>15423.85</v>
      </c>
      <c r="C55" s="420">
        <f>SUM(C56:C59)</f>
        <v>67405.03</v>
      </c>
      <c r="D55" s="12"/>
    </row>
    <row r="56" spans="1:5" ht="11.25" customHeight="1" x14ac:dyDescent="0.2">
      <c r="A56" s="14" t="s">
        <v>147</v>
      </c>
      <c r="B56" s="422">
        <v>15423.85</v>
      </c>
      <c r="C56" s="422">
        <v>67405.03</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35">
      <c r="A60" s="14"/>
      <c r="B60" s="423"/>
      <c r="C60" s="423"/>
      <c r="D60" s="12"/>
    </row>
    <row r="61" spans="1:5" ht="11.25" customHeight="1" x14ac:dyDescent="0.35">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35">
      <c r="A63" s="16"/>
      <c r="B63" s="423"/>
      <c r="C63" s="423"/>
      <c r="D63" s="12"/>
    </row>
    <row r="64" spans="1:5" ht="11.25" customHeight="1" x14ac:dyDescent="0.35">
      <c r="A64" s="10" t="s">
        <v>153</v>
      </c>
      <c r="B64" s="420">
        <f>B61+B55+B48+B43+B32+B27</f>
        <v>1889048.0000000002</v>
      </c>
      <c r="C64" s="421">
        <f>C61+C55+C48+C43+C32+C27</f>
        <v>7378093.4199999999</v>
      </c>
      <c r="D64" s="12"/>
      <c r="E64" s="12"/>
    </row>
    <row r="65" spans="1:8" ht="11.25" customHeight="1" x14ac:dyDescent="0.35">
      <c r="A65" s="17"/>
      <c r="B65" s="423"/>
      <c r="C65" s="423"/>
      <c r="D65" s="12"/>
      <c r="E65" s="12"/>
    </row>
    <row r="66" spans="1:8" s="12" customFormat="1" ht="10.5" x14ac:dyDescent="0.35">
      <c r="A66" s="10" t="s">
        <v>660</v>
      </c>
      <c r="B66" s="420">
        <f>B24-B64</f>
        <v>-63964.240000000224</v>
      </c>
      <c r="C66" s="420">
        <f>C24-C64</f>
        <v>44007.890000000596</v>
      </c>
      <c r="E66" s="8"/>
    </row>
    <row r="67" spans="1:8" s="12" customFormat="1" ht="10.5" x14ac:dyDescent="0.35">
      <c r="A67" s="16"/>
      <c r="B67" s="423"/>
      <c r="C67" s="423"/>
      <c r="E67" s="8"/>
    </row>
    <row r="68" spans="1:8" s="19" customFormat="1" ht="10.5" x14ac:dyDescent="0.2">
      <c r="A68" s="18"/>
      <c r="B68" s="8"/>
      <c r="C68" s="8"/>
      <c r="D68" s="12"/>
      <c r="E68" s="8"/>
      <c r="F68" s="8"/>
      <c r="G68" s="8"/>
      <c r="H68" s="8"/>
    </row>
    <row r="69" spans="1:8" ht="12.5" x14ac:dyDescent="0.3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4" zoomScaleNormal="100" zoomScaleSheetLayoutView="100" workbookViewId="0">
      <selection activeCell="D37" sqref="D37"/>
    </sheetView>
  </sheetViews>
  <sheetFormatPr baseColWidth="10" defaultColWidth="9.36328125" defaultRowHeight="10" x14ac:dyDescent="0.35"/>
  <cols>
    <col min="1" max="1" width="48.08984375" style="28" customWidth="1"/>
    <col min="2" max="2" width="12.36328125" style="28" customWidth="1"/>
    <col min="3" max="3" width="12.36328125" style="29" customWidth="1"/>
    <col min="4" max="4" width="48.08984375" style="29" customWidth="1"/>
    <col min="5" max="6" width="12.36328125" style="29" customWidth="1"/>
    <col min="7" max="16384" width="9.36328125" style="8"/>
  </cols>
  <sheetData>
    <row r="1" spans="1:6" ht="45" customHeight="1" x14ac:dyDescent="0.35">
      <c r="A1" s="477" t="s">
        <v>666</v>
      </c>
      <c r="B1" s="478"/>
      <c r="C1" s="478"/>
      <c r="D1" s="478"/>
      <c r="E1" s="478"/>
      <c r="F1" s="479"/>
    </row>
    <row r="2" spans="1:6" ht="10.5" x14ac:dyDescent="0.35">
      <c r="A2" s="21" t="s">
        <v>100</v>
      </c>
      <c r="B2" s="21">
        <v>2026</v>
      </c>
      <c r="C2" s="21">
        <v>2025</v>
      </c>
      <c r="D2" s="21" t="s">
        <v>100</v>
      </c>
      <c r="E2" s="21">
        <v>2026</v>
      </c>
      <c r="F2" s="21">
        <v>2025</v>
      </c>
    </row>
    <row r="3" spans="1:6" s="12" customFormat="1" ht="10.5" x14ac:dyDescent="0.35">
      <c r="A3" s="10" t="s">
        <v>156</v>
      </c>
      <c r="B3" s="22"/>
      <c r="C3" s="22"/>
      <c r="D3" s="10" t="s">
        <v>157</v>
      </c>
      <c r="E3" s="22"/>
      <c r="F3" s="22"/>
    </row>
    <row r="4" spans="1:6" ht="10.5" x14ac:dyDescent="0.35">
      <c r="A4" s="13" t="s">
        <v>158</v>
      </c>
      <c r="B4" s="22"/>
      <c r="C4" s="22"/>
      <c r="D4" s="13" t="s">
        <v>159</v>
      </c>
      <c r="E4" s="22"/>
      <c r="F4" s="22"/>
    </row>
    <row r="5" spans="1:6" x14ac:dyDescent="0.35">
      <c r="A5" s="14" t="s">
        <v>160</v>
      </c>
      <c r="B5" s="414">
        <v>749165.31</v>
      </c>
      <c r="C5" s="414">
        <v>792607.9</v>
      </c>
      <c r="D5" s="14" t="s">
        <v>161</v>
      </c>
      <c r="E5" s="414">
        <v>272767.05</v>
      </c>
      <c r="F5" s="417">
        <v>256997.5</v>
      </c>
    </row>
    <row r="6" spans="1:6" x14ac:dyDescent="0.35">
      <c r="A6" s="14" t="s">
        <v>162</v>
      </c>
      <c r="B6" s="414">
        <v>79084.73</v>
      </c>
      <c r="C6" s="414">
        <v>79084.73</v>
      </c>
      <c r="D6" s="14" t="s">
        <v>163</v>
      </c>
      <c r="E6" s="414">
        <v>0</v>
      </c>
      <c r="F6" s="417">
        <v>0</v>
      </c>
    </row>
    <row r="7" spans="1:6" x14ac:dyDescent="0.35">
      <c r="A7" s="14" t="s">
        <v>164</v>
      </c>
      <c r="B7" s="414">
        <v>0</v>
      </c>
      <c r="C7" s="414">
        <v>0</v>
      </c>
      <c r="D7" s="14" t="s">
        <v>165</v>
      </c>
      <c r="E7" s="414">
        <v>0</v>
      </c>
      <c r="F7" s="417">
        <v>0</v>
      </c>
    </row>
    <row r="8" spans="1:6" x14ac:dyDescent="0.35">
      <c r="A8" s="14" t="s">
        <v>166</v>
      </c>
      <c r="B8" s="414">
        <v>0</v>
      </c>
      <c r="C8" s="414">
        <v>0</v>
      </c>
      <c r="D8" s="14" t="s">
        <v>167</v>
      </c>
      <c r="E8" s="414">
        <v>0</v>
      </c>
      <c r="F8" s="417">
        <v>0</v>
      </c>
    </row>
    <row r="9" spans="1:6" x14ac:dyDescent="0.35">
      <c r="A9" s="14" t="s">
        <v>168</v>
      </c>
      <c r="B9" s="414">
        <v>0</v>
      </c>
      <c r="C9" s="414">
        <v>0</v>
      </c>
      <c r="D9" s="14" t="s">
        <v>169</v>
      </c>
      <c r="E9" s="414">
        <v>0</v>
      </c>
      <c r="F9" s="417">
        <v>0</v>
      </c>
    </row>
    <row r="10" spans="1:6" ht="20" x14ac:dyDescent="0.35">
      <c r="A10" s="14" t="s">
        <v>170</v>
      </c>
      <c r="B10" s="414">
        <v>0</v>
      </c>
      <c r="C10" s="414">
        <v>0</v>
      </c>
      <c r="D10" s="14" t="s">
        <v>171</v>
      </c>
      <c r="E10" s="414">
        <v>0</v>
      </c>
      <c r="F10" s="417">
        <v>0</v>
      </c>
    </row>
    <row r="11" spans="1:6" x14ac:dyDescent="0.35">
      <c r="A11" s="14" t="s">
        <v>172</v>
      </c>
      <c r="B11" s="414">
        <v>0</v>
      </c>
      <c r="C11" s="414">
        <v>0</v>
      </c>
      <c r="D11" s="14" t="s">
        <v>173</v>
      </c>
      <c r="E11" s="414">
        <v>0</v>
      </c>
      <c r="F11" s="417">
        <v>0</v>
      </c>
    </row>
    <row r="12" spans="1:6" x14ac:dyDescent="0.35">
      <c r="A12" s="16"/>
      <c r="B12" s="415"/>
      <c r="C12" s="415"/>
      <c r="D12" s="14" t="s">
        <v>174</v>
      </c>
      <c r="E12" s="414">
        <v>0</v>
      </c>
      <c r="F12" s="417">
        <v>0</v>
      </c>
    </row>
    <row r="13" spans="1:6" ht="10.5" x14ac:dyDescent="0.35">
      <c r="A13" s="13" t="s">
        <v>175</v>
      </c>
      <c r="B13" s="416">
        <f>SUM(B5:B11)</f>
        <v>828250.04</v>
      </c>
      <c r="C13" s="416">
        <f>SUM(C5:C11)</f>
        <v>871692.63</v>
      </c>
      <c r="D13" s="16"/>
      <c r="E13" s="418"/>
      <c r="F13" s="419"/>
    </row>
    <row r="14" spans="1:6" ht="10.5" x14ac:dyDescent="0.35">
      <c r="A14" s="17"/>
      <c r="B14" s="415"/>
      <c r="C14" s="415"/>
      <c r="D14" s="13" t="s">
        <v>176</v>
      </c>
      <c r="E14" s="420">
        <f>SUM(E5:E12)</f>
        <v>272767.05</v>
      </c>
      <c r="F14" s="421">
        <f>SUM(F5:F12)</f>
        <v>256997.5</v>
      </c>
    </row>
    <row r="15" spans="1:6" ht="10.5" x14ac:dyDescent="0.35">
      <c r="A15" s="13" t="s">
        <v>177</v>
      </c>
      <c r="B15" s="415"/>
      <c r="C15" s="415"/>
      <c r="D15" s="17"/>
      <c r="E15" s="415"/>
      <c r="F15" s="419"/>
    </row>
    <row r="16" spans="1:6" ht="10.5" x14ac:dyDescent="0.35">
      <c r="A16" s="14" t="s">
        <v>178</v>
      </c>
      <c r="B16" s="414">
        <v>0</v>
      </c>
      <c r="C16" s="414">
        <v>0</v>
      </c>
      <c r="D16" s="13" t="s">
        <v>179</v>
      </c>
      <c r="E16" s="415"/>
      <c r="F16" s="415"/>
    </row>
    <row r="17" spans="1:6" x14ac:dyDescent="0.35">
      <c r="A17" s="14" t="s">
        <v>180</v>
      </c>
      <c r="B17" s="414">
        <v>0</v>
      </c>
      <c r="C17" s="414">
        <v>0</v>
      </c>
      <c r="D17" s="14" t="s">
        <v>181</v>
      </c>
      <c r="E17" s="414">
        <v>0</v>
      </c>
      <c r="F17" s="417">
        <v>0</v>
      </c>
    </row>
    <row r="18" spans="1:6" x14ac:dyDescent="0.35">
      <c r="A18" s="14" t="s">
        <v>182</v>
      </c>
      <c r="B18" s="414">
        <v>0</v>
      </c>
      <c r="C18" s="414">
        <v>0</v>
      </c>
      <c r="D18" s="14" t="s">
        <v>183</v>
      </c>
      <c r="E18" s="414">
        <v>0</v>
      </c>
      <c r="F18" s="417">
        <v>0</v>
      </c>
    </row>
    <row r="19" spans="1:6" x14ac:dyDescent="0.35">
      <c r="A19" s="14" t="s">
        <v>184</v>
      </c>
      <c r="B19" s="414">
        <v>1281027.57</v>
      </c>
      <c r="C19" s="414">
        <v>1270355.82</v>
      </c>
      <c r="D19" s="14" t="s">
        <v>185</v>
      </c>
      <c r="E19" s="414">
        <v>0</v>
      </c>
      <c r="F19" s="417">
        <v>0</v>
      </c>
    </row>
    <row r="20" spans="1:6" x14ac:dyDescent="0.35">
      <c r="A20" s="14" t="s">
        <v>186</v>
      </c>
      <c r="B20" s="414">
        <v>45644.45</v>
      </c>
      <c r="C20" s="414">
        <v>45644.45</v>
      </c>
      <c r="D20" s="14" t="s">
        <v>187</v>
      </c>
      <c r="E20" s="414">
        <v>0</v>
      </c>
      <c r="F20" s="417">
        <v>0</v>
      </c>
    </row>
    <row r="21" spans="1:6" ht="20" x14ac:dyDescent="0.35">
      <c r="A21" s="14" t="s">
        <v>188</v>
      </c>
      <c r="B21" s="414">
        <v>-1069050.79</v>
      </c>
      <c r="C21" s="414">
        <v>-1053626.94</v>
      </c>
      <c r="D21" s="14" t="s">
        <v>189</v>
      </c>
      <c r="E21" s="414">
        <v>0</v>
      </c>
      <c r="F21" s="417">
        <v>0</v>
      </c>
    </row>
    <row r="22" spans="1:6" x14ac:dyDescent="0.35">
      <c r="A22" s="14" t="s">
        <v>190</v>
      </c>
      <c r="B22" s="414">
        <v>0</v>
      </c>
      <c r="C22" s="414">
        <v>0</v>
      </c>
      <c r="D22" s="14" t="s">
        <v>191</v>
      </c>
      <c r="E22" s="414">
        <v>0</v>
      </c>
      <c r="F22" s="417">
        <v>0</v>
      </c>
    </row>
    <row r="23" spans="1:6" x14ac:dyDescent="0.35">
      <c r="A23" s="14" t="s">
        <v>192</v>
      </c>
      <c r="B23" s="414">
        <v>0</v>
      </c>
      <c r="C23" s="414">
        <v>0</v>
      </c>
      <c r="D23" s="16"/>
      <c r="E23" s="415"/>
      <c r="F23" s="419"/>
    </row>
    <row r="24" spans="1:6" ht="10.5" x14ac:dyDescent="0.35">
      <c r="A24" s="14" t="s">
        <v>193</v>
      </c>
      <c r="B24" s="414">
        <v>0</v>
      </c>
      <c r="C24" s="414">
        <v>0</v>
      </c>
      <c r="D24" s="13" t="s">
        <v>194</v>
      </c>
      <c r="E24" s="416">
        <f>SUM(E17:E22)</f>
        <v>0</v>
      </c>
      <c r="F24" s="421">
        <f>SUM(F17:F22)</f>
        <v>0</v>
      </c>
    </row>
    <row r="25" spans="1:6" s="12" customFormat="1" ht="10.5" x14ac:dyDescent="0.35">
      <c r="A25" s="16"/>
      <c r="B25" s="415"/>
      <c r="C25" s="415"/>
      <c r="D25" s="16"/>
      <c r="E25" s="415"/>
      <c r="F25" s="419"/>
    </row>
    <row r="26" spans="1:6" ht="10.5" x14ac:dyDescent="0.35">
      <c r="A26" s="13" t="s">
        <v>195</v>
      </c>
      <c r="B26" s="416">
        <f>SUM(B16:B24)</f>
        <v>257621.22999999998</v>
      </c>
      <c r="C26" s="416">
        <f>SUM(C16:C24)</f>
        <v>262373.33000000007</v>
      </c>
      <c r="D26" s="24" t="s">
        <v>196</v>
      </c>
      <c r="E26" s="416">
        <f>SUM(E24+E14)</f>
        <v>272767.05</v>
      </c>
      <c r="F26" s="421">
        <f>SUM(F14+F24)</f>
        <v>256997.5</v>
      </c>
    </row>
    <row r="27" spans="1:6" ht="10.5" x14ac:dyDescent="0.35">
      <c r="A27" s="17"/>
      <c r="B27" s="415"/>
      <c r="C27" s="415"/>
      <c r="D27" s="17"/>
      <c r="E27" s="415"/>
      <c r="F27" s="419"/>
    </row>
    <row r="28" spans="1:6" ht="10.5" x14ac:dyDescent="0.35">
      <c r="A28" s="13" t="s">
        <v>197</v>
      </c>
      <c r="B28" s="416">
        <f>B13+B26</f>
        <v>1085871.27</v>
      </c>
      <c r="C28" s="416">
        <f>C13+C26</f>
        <v>1134065.96</v>
      </c>
      <c r="D28" s="10" t="s">
        <v>198</v>
      </c>
      <c r="E28" s="415"/>
      <c r="F28" s="415"/>
    </row>
    <row r="29" spans="1:6" ht="10.5" x14ac:dyDescent="0.35">
      <c r="A29" s="25"/>
      <c r="B29" s="26"/>
      <c r="C29" s="23"/>
      <c r="D29" s="17"/>
      <c r="E29" s="415"/>
      <c r="F29" s="415"/>
    </row>
    <row r="30" spans="1:6" ht="10.5" x14ac:dyDescent="0.35">
      <c r="A30" s="25"/>
      <c r="B30" s="26"/>
      <c r="C30" s="23"/>
      <c r="D30" s="13" t="s">
        <v>199</v>
      </c>
      <c r="E30" s="416">
        <f>SUM(E31:E33)</f>
        <v>167878.29</v>
      </c>
      <c r="F30" s="421">
        <f>SUM(F31:F33)</f>
        <v>167878.29</v>
      </c>
    </row>
    <row r="31" spans="1:6" x14ac:dyDescent="0.35">
      <c r="A31" s="25"/>
      <c r="B31" s="26"/>
      <c r="C31" s="23"/>
      <c r="D31" s="14" t="s">
        <v>138</v>
      </c>
      <c r="E31" s="414">
        <v>167878.29</v>
      </c>
      <c r="F31" s="417">
        <v>167878.29</v>
      </c>
    </row>
    <row r="32" spans="1:6" x14ac:dyDescent="0.35">
      <c r="A32" s="25"/>
      <c r="B32" s="26"/>
      <c r="C32" s="23"/>
      <c r="D32" s="14" t="s">
        <v>200</v>
      </c>
      <c r="E32" s="414">
        <v>0</v>
      </c>
      <c r="F32" s="417">
        <v>0</v>
      </c>
    </row>
    <row r="33" spans="1:6" x14ac:dyDescent="0.35">
      <c r="A33" s="25"/>
      <c r="B33" s="26"/>
      <c r="C33" s="23"/>
      <c r="D33" s="14" t="s">
        <v>201</v>
      </c>
      <c r="E33" s="414">
        <v>0</v>
      </c>
      <c r="F33" s="417">
        <v>0</v>
      </c>
    </row>
    <row r="34" spans="1:6" x14ac:dyDescent="0.35">
      <c r="A34" s="25"/>
      <c r="B34" s="26"/>
      <c r="C34" s="23"/>
      <c r="D34" s="16"/>
      <c r="E34" s="415"/>
      <c r="F34" s="419"/>
    </row>
    <row r="35" spans="1:6" ht="10.5" x14ac:dyDescent="0.35">
      <c r="A35" s="25"/>
      <c r="B35" s="26"/>
      <c r="C35" s="23"/>
      <c r="D35" s="13" t="s">
        <v>202</v>
      </c>
      <c r="E35" s="416">
        <f>SUM(E36:E40)</f>
        <v>645225.93000000005</v>
      </c>
      <c r="F35" s="421">
        <f>SUM(F36:F40)</f>
        <v>709190.17</v>
      </c>
    </row>
    <row r="36" spans="1:6" x14ac:dyDescent="0.35">
      <c r="A36" s="25"/>
      <c r="B36" s="26"/>
      <c r="C36" s="23"/>
      <c r="D36" s="14" t="s">
        <v>661</v>
      </c>
      <c r="E36" s="414">
        <v>-63964.24</v>
      </c>
      <c r="F36" s="417">
        <v>44007.89</v>
      </c>
    </row>
    <row r="37" spans="1:6" x14ac:dyDescent="0.35">
      <c r="A37" s="25"/>
      <c r="B37" s="26"/>
      <c r="C37" s="23"/>
      <c r="D37" s="14" t="s">
        <v>204</v>
      </c>
      <c r="E37" s="414">
        <v>709190.17</v>
      </c>
      <c r="F37" s="417">
        <v>665182.28</v>
      </c>
    </row>
    <row r="38" spans="1:6" x14ac:dyDescent="0.35">
      <c r="A38" s="25"/>
      <c r="B38" s="26"/>
      <c r="C38" s="23"/>
      <c r="D38" s="14" t="s">
        <v>205</v>
      </c>
      <c r="E38" s="414">
        <v>0</v>
      </c>
      <c r="F38" s="417">
        <v>0</v>
      </c>
    </row>
    <row r="39" spans="1:6" x14ac:dyDescent="0.35">
      <c r="A39" s="25"/>
      <c r="B39" s="26"/>
      <c r="C39" s="23"/>
      <c r="D39" s="14" t="s">
        <v>206</v>
      </c>
      <c r="E39" s="414">
        <v>0</v>
      </c>
      <c r="F39" s="417">
        <v>0</v>
      </c>
    </row>
    <row r="40" spans="1:6" x14ac:dyDescent="0.35">
      <c r="A40" s="25"/>
      <c r="B40" s="26"/>
      <c r="C40" s="23"/>
      <c r="D40" s="14" t="s">
        <v>207</v>
      </c>
      <c r="E40" s="414">
        <v>0</v>
      </c>
      <c r="F40" s="417">
        <v>0</v>
      </c>
    </row>
    <row r="41" spans="1:6" x14ac:dyDescent="0.35">
      <c r="A41" s="25"/>
      <c r="B41" s="26"/>
      <c r="C41" s="23"/>
      <c r="D41" s="16"/>
      <c r="E41" s="415"/>
      <c r="F41" s="419"/>
    </row>
    <row r="42" spans="1:6" ht="21" x14ac:dyDescent="0.35">
      <c r="A42" s="25"/>
      <c r="B42" s="26"/>
      <c r="C42" s="23"/>
      <c r="D42" s="13" t="s">
        <v>208</v>
      </c>
      <c r="E42" s="416">
        <f>SUM(E43:E44)</f>
        <v>0</v>
      </c>
      <c r="F42" s="421">
        <f>SUM(F43:F44)</f>
        <v>0</v>
      </c>
    </row>
    <row r="43" spans="1:6" x14ac:dyDescent="0.35">
      <c r="A43" s="25"/>
      <c r="B43" s="26"/>
      <c r="C43" s="23"/>
      <c r="D43" s="14" t="s">
        <v>209</v>
      </c>
      <c r="E43" s="414">
        <v>0</v>
      </c>
      <c r="F43" s="417">
        <v>0</v>
      </c>
    </row>
    <row r="44" spans="1:6" x14ac:dyDescent="0.35">
      <c r="A44" s="25"/>
      <c r="B44" s="26"/>
      <c r="C44" s="23"/>
      <c r="D44" s="14" t="s">
        <v>210</v>
      </c>
      <c r="E44" s="414">
        <v>0</v>
      </c>
      <c r="F44" s="417">
        <v>0</v>
      </c>
    </row>
    <row r="45" spans="1:6" x14ac:dyDescent="0.35">
      <c r="A45" s="25"/>
      <c r="B45" s="26"/>
      <c r="C45" s="23"/>
      <c r="D45" s="16"/>
      <c r="E45" s="415"/>
      <c r="F45" s="419"/>
    </row>
    <row r="46" spans="1:6" ht="10.5" x14ac:dyDescent="0.35">
      <c r="A46" s="25"/>
      <c r="B46" s="26"/>
      <c r="C46" s="23"/>
      <c r="D46" s="13" t="s">
        <v>211</v>
      </c>
      <c r="E46" s="416">
        <f>SUM(E42+E35+E30)</f>
        <v>813104.22000000009</v>
      </c>
      <c r="F46" s="421">
        <f>SUM(F42+F35+F30)</f>
        <v>877068.46000000008</v>
      </c>
    </row>
    <row r="47" spans="1:6" ht="10.5" x14ac:dyDescent="0.35">
      <c r="A47" s="25"/>
      <c r="B47" s="26"/>
      <c r="C47" s="23"/>
      <c r="D47" s="17"/>
      <c r="E47" s="415"/>
      <c r="F47" s="419"/>
    </row>
    <row r="48" spans="1:6" ht="10.5" x14ac:dyDescent="0.35">
      <c r="A48" s="25"/>
      <c r="B48" s="26"/>
      <c r="C48" s="23"/>
      <c r="D48" s="13" t="s">
        <v>212</v>
      </c>
      <c r="E48" s="416">
        <f>E46+E26</f>
        <v>1085871.27</v>
      </c>
      <c r="F48" s="416">
        <f>F46+F26</f>
        <v>1134065.96</v>
      </c>
    </row>
    <row r="49" spans="1:6" x14ac:dyDescent="0.35">
      <c r="A49" s="25"/>
      <c r="B49" s="26"/>
      <c r="C49" s="26"/>
      <c r="D49" s="27"/>
      <c r="E49" s="419"/>
      <c r="F49" s="419"/>
    </row>
    <row r="51" spans="1:6" ht="12.5" x14ac:dyDescent="0.3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A29" sqref="A29"/>
    </sheetView>
  </sheetViews>
  <sheetFormatPr baseColWidth="10" defaultColWidth="9.36328125" defaultRowHeight="10" x14ac:dyDescent="0.35"/>
  <cols>
    <col min="1" max="1" width="45" style="28" customWidth="1"/>
    <col min="2" max="5" width="16.1796875" style="29" customWidth="1"/>
    <col min="6" max="6" width="14.1796875" style="29" customWidth="1"/>
    <col min="7" max="16384" width="9.36328125" style="8"/>
  </cols>
  <sheetData>
    <row r="1" spans="1:6" ht="45" customHeight="1" x14ac:dyDescent="0.35">
      <c r="A1" s="474" t="s">
        <v>675</v>
      </c>
      <c r="B1" s="475"/>
      <c r="C1" s="475"/>
      <c r="D1" s="475"/>
      <c r="E1" s="475"/>
      <c r="F1" s="476"/>
    </row>
    <row r="2" spans="1:6" s="28" customFormat="1" ht="60.75" customHeight="1" x14ac:dyDescent="0.35">
      <c r="A2" s="30" t="s">
        <v>100</v>
      </c>
      <c r="B2" s="31" t="s">
        <v>213</v>
      </c>
      <c r="C2" s="31" t="s">
        <v>214</v>
      </c>
      <c r="D2" s="31" t="s">
        <v>215</v>
      </c>
      <c r="E2" s="31" t="s">
        <v>216</v>
      </c>
      <c r="F2" s="31" t="s">
        <v>217</v>
      </c>
    </row>
    <row r="3" spans="1:6" s="28" customFormat="1" ht="11.25" customHeight="1" x14ac:dyDescent="0.35">
      <c r="A3" s="32"/>
      <c r="B3" s="33"/>
      <c r="C3" s="33"/>
      <c r="D3" s="33"/>
      <c r="E3" s="33"/>
      <c r="F3" s="33"/>
    </row>
    <row r="4" spans="1:6" ht="11.25" customHeight="1" x14ac:dyDescent="0.25">
      <c r="A4" s="34" t="s">
        <v>667</v>
      </c>
      <c r="B4" s="409">
        <f>SUM(B5:B7)</f>
        <v>167878.29</v>
      </c>
      <c r="C4" s="410"/>
      <c r="D4" s="410"/>
      <c r="E4" s="410"/>
      <c r="F4" s="409">
        <f>SUM(B4:E4)</f>
        <v>167878.29</v>
      </c>
    </row>
    <row r="5" spans="1:6" ht="11.25" customHeight="1" x14ac:dyDescent="0.25">
      <c r="A5" s="35" t="s">
        <v>138</v>
      </c>
      <c r="B5" s="411">
        <v>167878.29</v>
      </c>
      <c r="C5" s="410"/>
      <c r="D5" s="410"/>
      <c r="E5" s="410"/>
      <c r="F5" s="409">
        <f>SUM(B5:E5)</f>
        <v>167878.29</v>
      </c>
    </row>
    <row r="6" spans="1:6" ht="11.25" customHeight="1" x14ac:dyDescent="0.25">
      <c r="A6" s="35" t="s">
        <v>200</v>
      </c>
      <c r="B6" s="411">
        <v>0</v>
      </c>
      <c r="C6" s="410"/>
      <c r="D6" s="410"/>
      <c r="E6" s="410"/>
      <c r="F6" s="409">
        <f>SUM(B6:E6)</f>
        <v>0</v>
      </c>
    </row>
    <row r="7" spans="1:6" ht="11.25" customHeight="1" x14ac:dyDescent="0.25">
      <c r="A7" s="35" t="s">
        <v>201</v>
      </c>
      <c r="B7" s="411">
        <v>0</v>
      </c>
      <c r="C7" s="410"/>
      <c r="D7" s="410"/>
      <c r="E7" s="410"/>
      <c r="F7" s="409">
        <f>SUM(B7:E7)</f>
        <v>0</v>
      </c>
    </row>
    <row r="8" spans="1:6" ht="11.25" customHeight="1" x14ac:dyDescent="0.35">
      <c r="A8" s="36"/>
      <c r="B8" s="410"/>
      <c r="C8" s="410"/>
      <c r="D8" s="410"/>
      <c r="E8" s="410"/>
      <c r="F8" s="410"/>
    </row>
    <row r="9" spans="1:6" ht="11.25" customHeight="1" x14ac:dyDescent="0.25">
      <c r="A9" s="34" t="s">
        <v>668</v>
      </c>
      <c r="B9" s="410"/>
      <c r="C9" s="409">
        <f>SUM(C10:C14)</f>
        <v>665182.28</v>
      </c>
      <c r="D9" s="409">
        <f>D10</f>
        <v>44007.89</v>
      </c>
      <c r="E9" s="410"/>
      <c r="F9" s="409">
        <f t="shared" ref="F9:F14" si="0">SUM(B9:E9)</f>
        <v>709190.17</v>
      </c>
    </row>
    <row r="10" spans="1:6" ht="11.25" customHeight="1" x14ac:dyDescent="0.25">
      <c r="A10" s="35" t="s">
        <v>660</v>
      </c>
      <c r="B10" s="410"/>
      <c r="C10" s="410"/>
      <c r="D10" s="411">
        <v>44007.89</v>
      </c>
      <c r="E10" s="410"/>
      <c r="F10" s="409">
        <f t="shared" si="0"/>
        <v>44007.89</v>
      </c>
    </row>
    <row r="11" spans="1:6" ht="11.25" customHeight="1" x14ac:dyDescent="0.25">
      <c r="A11" s="35" t="s">
        <v>204</v>
      </c>
      <c r="B11" s="410"/>
      <c r="C11" s="411">
        <v>665182.28</v>
      </c>
      <c r="D11" s="410"/>
      <c r="E11" s="410"/>
      <c r="F11" s="409">
        <f t="shared" si="0"/>
        <v>665182.28</v>
      </c>
    </row>
    <row r="12" spans="1:6" ht="11.25" customHeight="1" x14ac:dyDescent="0.25">
      <c r="A12" s="35" t="s">
        <v>205</v>
      </c>
      <c r="B12" s="410"/>
      <c r="C12" s="411">
        <v>0</v>
      </c>
      <c r="D12" s="410"/>
      <c r="E12" s="410"/>
      <c r="F12" s="409">
        <f t="shared" si="0"/>
        <v>0</v>
      </c>
    </row>
    <row r="13" spans="1:6" ht="11.25" customHeight="1" x14ac:dyDescent="0.25">
      <c r="A13" s="35" t="s">
        <v>206</v>
      </c>
      <c r="B13" s="410"/>
      <c r="C13" s="411">
        <v>0</v>
      </c>
      <c r="D13" s="410"/>
      <c r="E13" s="410"/>
      <c r="F13" s="409">
        <f t="shared" si="0"/>
        <v>0</v>
      </c>
    </row>
    <row r="14" spans="1:6" ht="11.25" customHeight="1" x14ac:dyDescent="0.25">
      <c r="A14" s="35" t="s">
        <v>207</v>
      </c>
      <c r="B14" s="410"/>
      <c r="C14" s="411">
        <v>0</v>
      </c>
      <c r="D14" s="410"/>
      <c r="E14" s="410"/>
      <c r="F14" s="409">
        <f t="shared" si="0"/>
        <v>0</v>
      </c>
    </row>
    <row r="15" spans="1:6" ht="11.25" customHeight="1" x14ac:dyDescent="0.35">
      <c r="A15" s="36"/>
      <c r="B15" s="410"/>
      <c r="C15" s="410"/>
      <c r="D15" s="410"/>
      <c r="E15" s="410"/>
      <c r="F15" s="410"/>
    </row>
    <row r="16" spans="1:6" ht="21" x14ac:dyDescent="0.25">
      <c r="A16" s="34" t="s">
        <v>669</v>
      </c>
      <c r="B16" s="410"/>
      <c r="C16" s="410"/>
      <c r="D16" s="410"/>
      <c r="E16" s="409">
        <f>SUM(E17:E18)</f>
        <v>0</v>
      </c>
      <c r="F16" s="409">
        <f>SUM(B16:E16)</f>
        <v>0</v>
      </c>
    </row>
    <row r="17" spans="1:6" ht="11.25" customHeight="1" x14ac:dyDescent="0.25">
      <c r="A17" s="35" t="s">
        <v>209</v>
      </c>
      <c r="B17" s="410"/>
      <c r="C17" s="410"/>
      <c r="D17" s="410"/>
      <c r="E17" s="411">
        <v>0</v>
      </c>
      <c r="F17" s="409">
        <f>SUM(B17:E17)</f>
        <v>0</v>
      </c>
    </row>
    <row r="18" spans="1:6" ht="11.25" customHeight="1" x14ac:dyDescent="0.25">
      <c r="A18" s="35" t="s">
        <v>210</v>
      </c>
      <c r="B18" s="410"/>
      <c r="C18" s="410"/>
      <c r="D18" s="410"/>
      <c r="E18" s="411">
        <v>0</v>
      </c>
      <c r="F18" s="409">
        <f>SUM(B18:E18)</f>
        <v>0</v>
      </c>
    </row>
    <row r="19" spans="1:6" ht="11.25" customHeight="1" x14ac:dyDescent="0.35">
      <c r="A19" s="36"/>
      <c r="B19" s="410"/>
      <c r="C19" s="410"/>
      <c r="D19" s="410"/>
      <c r="E19" s="410"/>
      <c r="F19" s="410"/>
    </row>
    <row r="20" spans="1:6" ht="11.25" customHeight="1" x14ac:dyDescent="0.25">
      <c r="A20" s="34" t="s">
        <v>670</v>
      </c>
      <c r="B20" s="409">
        <f>B4</f>
        <v>167878.29</v>
      </c>
      <c r="C20" s="409">
        <f>C9</f>
        <v>665182.28</v>
      </c>
      <c r="D20" s="409">
        <f>D9</f>
        <v>44007.89</v>
      </c>
      <c r="E20" s="409">
        <f>E16</f>
        <v>0</v>
      </c>
      <c r="F20" s="409">
        <f>SUM(B20:E20)</f>
        <v>877068.46000000008</v>
      </c>
    </row>
    <row r="21" spans="1:6" ht="11.25" customHeight="1" x14ac:dyDescent="0.35">
      <c r="A21" s="37"/>
      <c r="B21" s="410"/>
      <c r="C21" s="410"/>
      <c r="D21" s="410"/>
      <c r="E21" s="410"/>
      <c r="F21" s="410"/>
    </row>
    <row r="22" spans="1:6" ht="11.25" customHeight="1" x14ac:dyDescent="0.25">
      <c r="A22" s="34" t="s">
        <v>671</v>
      </c>
      <c r="B22" s="409">
        <f>SUM(B23:B25)</f>
        <v>0</v>
      </c>
      <c r="C22" s="410"/>
      <c r="D22" s="410"/>
      <c r="E22" s="410"/>
      <c r="F22" s="409">
        <f>SUM(B22:E22)</f>
        <v>0</v>
      </c>
    </row>
    <row r="23" spans="1:6" ht="11.25" customHeight="1" x14ac:dyDescent="0.25">
      <c r="A23" s="35" t="s">
        <v>138</v>
      </c>
      <c r="B23" s="411">
        <v>0</v>
      </c>
      <c r="C23" s="410"/>
      <c r="D23" s="410"/>
      <c r="E23" s="410"/>
      <c r="F23" s="409">
        <f>SUM(B23:E23)</f>
        <v>0</v>
      </c>
    </row>
    <row r="24" spans="1:6" ht="11.25" customHeight="1" x14ac:dyDescent="0.25">
      <c r="A24" s="35" t="s">
        <v>200</v>
      </c>
      <c r="B24" s="411">
        <v>0</v>
      </c>
      <c r="C24" s="410"/>
      <c r="D24" s="410"/>
      <c r="E24" s="410"/>
      <c r="F24" s="409">
        <f>SUM(B24:E24)</f>
        <v>0</v>
      </c>
    </row>
    <row r="25" spans="1:6" ht="11.25" customHeight="1" x14ac:dyDescent="0.25">
      <c r="A25" s="35" t="s">
        <v>201</v>
      </c>
      <c r="B25" s="411">
        <v>0</v>
      </c>
      <c r="C25" s="410"/>
      <c r="D25" s="410"/>
      <c r="E25" s="410"/>
      <c r="F25" s="409">
        <f>SUM(B25:E25)</f>
        <v>0</v>
      </c>
    </row>
    <row r="26" spans="1:6" ht="11.25" customHeight="1" x14ac:dyDescent="0.35">
      <c r="A26" s="36"/>
      <c r="B26" s="410"/>
      <c r="C26" s="410"/>
      <c r="D26" s="410"/>
      <c r="E26" s="410"/>
      <c r="F26" s="410"/>
    </row>
    <row r="27" spans="1:6" ht="21" x14ac:dyDescent="0.25">
      <c r="A27" s="34" t="s">
        <v>672</v>
      </c>
      <c r="B27" s="410"/>
      <c r="C27" s="409">
        <f>C29</f>
        <v>44007.89</v>
      </c>
      <c r="D27" s="409">
        <f>SUM(D28:D32)</f>
        <v>-107972.13</v>
      </c>
      <c r="E27" s="410"/>
      <c r="F27" s="409">
        <f t="shared" ref="F27:F32" si="1">SUM(B27:E27)</f>
        <v>-63964.240000000005</v>
      </c>
    </row>
    <row r="28" spans="1:6" ht="11.25" customHeight="1" x14ac:dyDescent="0.25">
      <c r="A28" s="35" t="s">
        <v>660</v>
      </c>
      <c r="B28" s="410"/>
      <c r="C28" s="410"/>
      <c r="D28" s="411">
        <v>-63964.24</v>
      </c>
      <c r="E28" s="410"/>
      <c r="F28" s="409">
        <f t="shared" si="1"/>
        <v>-63964.24</v>
      </c>
    </row>
    <row r="29" spans="1:6" ht="11.25" customHeight="1" x14ac:dyDescent="0.25">
      <c r="A29" s="35" t="s">
        <v>204</v>
      </c>
      <c r="B29" s="410"/>
      <c r="C29" s="411">
        <v>44007.89</v>
      </c>
      <c r="D29" s="411">
        <v>-44007.89</v>
      </c>
      <c r="E29" s="410"/>
      <c r="F29" s="409">
        <f t="shared" si="1"/>
        <v>0</v>
      </c>
    </row>
    <row r="30" spans="1:6" ht="11.25" customHeight="1" x14ac:dyDescent="0.25">
      <c r="A30" s="35" t="s">
        <v>205</v>
      </c>
      <c r="B30" s="410"/>
      <c r="C30" s="410"/>
      <c r="D30" s="412">
        <v>0</v>
      </c>
      <c r="E30" s="410"/>
      <c r="F30" s="409">
        <f t="shared" si="1"/>
        <v>0</v>
      </c>
    </row>
    <row r="31" spans="1:6" ht="11.25" customHeight="1" x14ac:dyDescent="0.25">
      <c r="A31" s="35" t="s">
        <v>206</v>
      </c>
      <c r="B31" s="410"/>
      <c r="C31" s="410"/>
      <c r="D31" s="412">
        <v>0</v>
      </c>
      <c r="E31" s="410"/>
      <c r="F31" s="409">
        <f t="shared" si="1"/>
        <v>0</v>
      </c>
    </row>
    <row r="32" spans="1:6" ht="11.25" customHeight="1" x14ac:dyDescent="0.25">
      <c r="A32" s="35" t="s">
        <v>207</v>
      </c>
      <c r="B32" s="410"/>
      <c r="C32" s="410"/>
      <c r="D32" s="412">
        <v>0</v>
      </c>
      <c r="E32" s="410"/>
      <c r="F32" s="409">
        <f t="shared" si="1"/>
        <v>0</v>
      </c>
    </row>
    <row r="33" spans="1:6" ht="11.25" customHeight="1" x14ac:dyDescent="0.35">
      <c r="A33" s="36"/>
      <c r="B33" s="410"/>
      <c r="C33" s="410"/>
      <c r="D33" s="410"/>
      <c r="E33" s="410"/>
      <c r="F33" s="410"/>
    </row>
    <row r="34" spans="1:6" ht="21" x14ac:dyDescent="0.25">
      <c r="A34" s="34" t="s">
        <v>673</v>
      </c>
      <c r="B34" s="410"/>
      <c r="C34" s="410"/>
      <c r="D34" s="410"/>
      <c r="E34" s="409">
        <f>SUM(E35:E36)</f>
        <v>0</v>
      </c>
      <c r="F34" s="409">
        <f>SUM(B34:E34)</f>
        <v>0</v>
      </c>
    </row>
    <row r="35" spans="1:6" ht="11.25" customHeight="1" x14ac:dyDescent="0.25">
      <c r="A35" s="35" t="s">
        <v>209</v>
      </c>
      <c r="B35" s="410"/>
      <c r="C35" s="410"/>
      <c r="D35" s="410"/>
      <c r="E35" s="411">
        <v>0</v>
      </c>
      <c r="F35" s="409">
        <f>SUM(B35:E35)</f>
        <v>0</v>
      </c>
    </row>
    <row r="36" spans="1:6" ht="11.25" customHeight="1" x14ac:dyDescent="0.25">
      <c r="A36" s="35" t="s">
        <v>210</v>
      </c>
      <c r="B36" s="410"/>
      <c r="C36" s="410"/>
      <c r="D36" s="410"/>
      <c r="E36" s="411">
        <v>0</v>
      </c>
      <c r="F36" s="409">
        <f>SUM(B36:E36)</f>
        <v>0</v>
      </c>
    </row>
    <row r="37" spans="1:6" ht="11.25" customHeight="1" x14ac:dyDescent="0.35">
      <c r="A37" s="36"/>
      <c r="B37" s="410"/>
      <c r="C37" s="410"/>
      <c r="D37" s="410"/>
      <c r="E37" s="410"/>
      <c r="F37" s="410"/>
    </row>
    <row r="38" spans="1:6" ht="11.25" customHeight="1" x14ac:dyDescent="0.35">
      <c r="A38" s="34" t="s">
        <v>674</v>
      </c>
      <c r="B38" s="413">
        <f>B20+B22</f>
        <v>167878.29</v>
      </c>
      <c r="C38" s="413">
        <f>+C20+C27</f>
        <v>709190.17</v>
      </c>
      <c r="D38" s="413">
        <f>D20+D27</f>
        <v>-63964.240000000005</v>
      </c>
      <c r="E38" s="413">
        <f>+E20+E34</f>
        <v>0</v>
      </c>
      <c r="F38" s="413">
        <f>SUM(B38:E38)</f>
        <v>813104.22000000009</v>
      </c>
    </row>
    <row r="39" spans="1:6" x14ac:dyDescent="0.35">
      <c r="A39" s="38"/>
      <c r="B39" s="39"/>
      <c r="C39" s="39"/>
      <c r="D39" s="39"/>
      <c r="E39" s="39"/>
      <c r="F39" s="39"/>
    </row>
    <row r="40" spans="1:6" ht="12.5" x14ac:dyDescent="0.3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A52" sqref="A52"/>
    </sheetView>
  </sheetViews>
  <sheetFormatPr baseColWidth="10" defaultColWidth="9.36328125" defaultRowHeight="10" x14ac:dyDescent="0.35"/>
  <cols>
    <col min="1" max="1" width="66.81640625" style="28" customWidth="1"/>
    <col min="2" max="2" width="24" style="28" customWidth="1"/>
    <col min="3" max="3" width="20.08984375" style="29" customWidth="1"/>
    <col min="4" max="4" width="7.08984375" style="8" customWidth="1"/>
    <col min="5" max="16384" width="9.36328125" style="8"/>
  </cols>
  <sheetData>
    <row r="1" spans="1:3" ht="45" customHeight="1" x14ac:dyDescent="0.35">
      <c r="A1" s="474" t="s">
        <v>676</v>
      </c>
      <c r="B1" s="475"/>
      <c r="C1" s="476"/>
    </row>
    <row r="2" spans="1:3" s="42" customFormat="1" ht="15" customHeight="1" x14ac:dyDescent="0.35">
      <c r="A2" s="40" t="s">
        <v>100</v>
      </c>
      <c r="B2" s="41" t="s">
        <v>218</v>
      </c>
      <c r="C2" s="41" t="s">
        <v>219</v>
      </c>
    </row>
    <row r="3" spans="1:3" s="12" customFormat="1" ht="11.25" customHeight="1" x14ac:dyDescent="0.35">
      <c r="A3" s="34" t="s">
        <v>156</v>
      </c>
      <c r="B3" s="407">
        <f>B4+B13</f>
        <v>58866.439999999995</v>
      </c>
      <c r="C3" s="407">
        <f>C4+C13</f>
        <v>10671.75</v>
      </c>
    </row>
    <row r="4" spans="1:3" ht="11.25" customHeight="1" x14ac:dyDescent="0.35">
      <c r="A4" s="43" t="s">
        <v>158</v>
      </c>
      <c r="B4" s="407">
        <f>SUM(B5:B11)</f>
        <v>43442.59</v>
      </c>
      <c r="C4" s="407">
        <f>SUM(C5:C11)</f>
        <v>0</v>
      </c>
    </row>
    <row r="5" spans="1:3" ht="11.25" customHeight="1" x14ac:dyDescent="0.35">
      <c r="A5" s="44" t="s">
        <v>160</v>
      </c>
      <c r="B5" s="408">
        <v>43442.59</v>
      </c>
      <c r="C5" s="408">
        <v>0</v>
      </c>
    </row>
    <row r="6" spans="1:3" ht="11.25" customHeight="1" x14ac:dyDescent="0.35">
      <c r="A6" s="44" t="s">
        <v>162</v>
      </c>
      <c r="B6" s="408">
        <v>0</v>
      </c>
      <c r="C6" s="408">
        <v>0</v>
      </c>
    </row>
    <row r="7" spans="1:3" ht="11.25" customHeight="1" x14ac:dyDescent="0.35">
      <c r="A7" s="44" t="s">
        <v>164</v>
      </c>
      <c r="B7" s="408">
        <v>0</v>
      </c>
      <c r="C7" s="408">
        <v>0</v>
      </c>
    </row>
    <row r="8" spans="1:3" ht="11.25" customHeight="1" x14ac:dyDescent="0.35">
      <c r="A8" s="44" t="s">
        <v>166</v>
      </c>
      <c r="B8" s="408">
        <v>0</v>
      </c>
      <c r="C8" s="408">
        <v>0</v>
      </c>
    </row>
    <row r="9" spans="1:3" ht="11.25" customHeight="1" x14ac:dyDescent="0.35">
      <c r="A9" s="44" t="s">
        <v>168</v>
      </c>
      <c r="B9" s="408">
        <v>0</v>
      </c>
      <c r="C9" s="408">
        <v>0</v>
      </c>
    </row>
    <row r="10" spans="1:3" ht="11.25" customHeight="1" x14ac:dyDescent="0.35">
      <c r="A10" s="44" t="s">
        <v>170</v>
      </c>
      <c r="B10" s="408">
        <v>0</v>
      </c>
      <c r="C10" s="408">
        <v>0</v>
      </c>
    </row>
    <row r="11" spans="1:3" ht="11.25" customHeight="1" x14ac:dyDescent="0.35">
      <c r="A11" s="44" t="s">
        <v>172</v>
      </c>
      <c r="B11" s="408">
        <v>0</v>
      </c>
      <c r="C11" s="408">
        <v>0</v>
      </c>
    </row>
    <row r="12" spans="1:3" ht="11.25" customHeight="1" x14ac:dyDescent="0.35">
      <c r="A12" s="45"/>
      <c r="B12" s="408"/>
      <c r="C12" s="408"/>
    </row>
    <row r="13" spans="1:3" ht="11.25" customHeight="1" x14ac:dyDescent="0.35">
      <c r="A13" s="43" t="s">
        <v>177</v>
      </c>
      <c r="B13" s="407">
        <f>SUM(B14:B22)</f>
        <v>15423.85</v>
      </c>
      <c r="C13" s="407">
        <f>SUM(C14:C22)</f>
        <v>10671.75</v>
      </c>
    </row>
    <row r="14" spans="1:3" ht="11.25" customHeight="1" x14ac:dyDescent="0.35">
      <c r="A14" s="44" t="s">
        <v>178</v>
      </c>
      <c r="B14" s="408">
        <v>0</v>
      </c>
      <c r="C14" s="408">
        <v>0</v>
      </c>
    </row>
    <row r="15" spans="1:3" ht="11.25" customHeight="1" x14ac:dyDescent="0.35">
      <c r="A15" s="44" t="s">
        <v>180</v>
      </c>
      <c r="B15" s="408">
        <v>0</v>
      </c>
      <c r="C15" s="408">
        <v>0</v>
      </c>
    </row>
    <row r="16" spans="1:3" ht="11.25" customHeight="1" x14ac:dyDescent="0.35">
      <c r="A16" s="44" t="s">
        <v>182</v>
      </c>
      <c r="B16" s="408">
        <v>0</v>
      </c>
      <c r="C16" s="408">
        <v>0</v>
      </c>
    </row>
    <row r="17" spans="1:3" ht="11.25" customHeight="1" x14ac:dyDescent="0.35">
      <c r="A17" s="44" t="s">
        <v>184</v>
      </c>
      <c r="B17" s="408">
        <v>0</v>
      </c>
      <c r="C17" s="408">
        <v>10671.75</v>
      </c>
    </row>
    <row r="18" spans="1:3" ht="11.25" customHeight="1" x14ac:dyDescent="0.35">
      <c r="A18" s="44" t="s">
        <v>186</v>
      </c>
      <c r="B18" s="408">
        <v>0</v>
      </c>
      <c r="C18" s="408">
        <v>0</v>
      </c>
    </row>
    <row r="19" spans="1:3" ht="11.25" customHeight="1" x14ac:dyDescent="0.35">
      <c r="A19" s="44" t="s">
        <v>188</v>
      </c>
      <c r="B19" s="408">
        <v>15423.85</v>
      </c>
      <c r="C19" s="408">
        <v>0</v>
      </c>
    </row>
    <row r="20" spans="1:3" ht="11.25" customHeight="1" x14ac:dyDescent="0.35">
      <c r="A20" s="44" t="s">
        <v>190</v>
      </c>
      <c r="B20" s="408">
        <v>0</v>
      </c>
      <c r="C20" s="408">
        <v>0</v>
      </c>
    </row>
    <row r="21" spans="1:3" ht="11.25" customHeight="1" x14ac:dyDescent="0.35">
      <c r="A21" s="44" t="s">
        <v>192</v>
      </c>
      <c r="B21" s="408">
        <v>0</v>
      </c>
      <c r="C21" s="408">
        <v>0</v>
      </c>
    </row>
    <row r="22" spans="1:3" ht="11.25" customHeight="1" x14ac:dyDescent="0.35">
      <c r="A22" s="44" t="s">
        <v>193</v>
      </c>
      <c r="B22" s="408">
        <v>0</v>
      </c>
      <c r="C22" s="408">
        <v>0</v>
      </c>
    </row>
    <row r="23" spans="1:3" s="12" customFormat="1" ht="11.25" customHeight="1" x14ac:dyDescent="0.35">
      <c r="A23" s="46"/>
      <c r="B23" s="408"/>
      <c r="C23" s="408"/>
    </row>
    <row r="24" spans="1:3" s="12" customFormat="1" ht="11.25" customHeight="1" x14ac:dyDescent="0.35">
      <c r="A24" s="34" t="s">
        <v>157</v>
      </c>
      <c r="B24" s="407">
        <f>B25+B35</f>
        <v>15769.55</v>
      </c>
      <c r="C24" s="407">
        <f>C25+C35</f>
        <v>0</v>
      </c>
    </row>
    <row r="25" spans="1:3" ht="11.25" customHeight="1" x14ac:dyDescent="0.35">
      <c r="A25" s="43" t="s">
        <v>159</v>
      </c>
      <c r="B25" s="407">
        <f>SUM(B26:B33)</f>
        <v>15769.55</v>
      </c>
      <c r="C25" s="407">
        <f>SUM(C26:C33)</f>
        <v>0</v>
      </c>
    </row>
    <row r="26" spans="1:3" ht="11.25" customHeight="1" x14ac:dyDescent="0.35">
      <c r="A26" s="44" t="s">
        <v>161</v>
      </c>
      <c r="B26" s="408">
        <v>15769.55</v>
      </c>
      <c r="C26" s="408">
        <v>0</v>
      </c>
    </row>
    <row r="27" spans="1:3" ht="11.25" customHeight="1" x14ac:dyDescent="0.35">
      <c r="A27" s="44" t="s">
        <v>163</v>
      </c>
      <c r="B27" s="408">
        <v>0</v>
      </c>
      <c r="C27" s="408">
        <v>0</v>
      </c>
    </row>
    <row r="28" spans="1:3" ht="11.25" customHeight="1" x14ac:dyDescent="0.35">
      <c r="A28" s="44" t="s">
        <v>165</v>
      </c>
      <c r="B28" s="408">
        <v>0</v>
      </c>
      <c r="C28" s="408">
        <v>0</v>
      </c>
    </row>
    <row r="29" spans="1:3" ht="11.25" customHeight="1" x14ac:dyDescent="0.35">
      <c r="A29" s="44" t="s">
        <v>167</v>
      </c>
      <c r="B29" s="408">
        <v>0</v>
      </c>
      <c r="C29" s="408">
        <v>0</v>
      </c>
    </row>
    <row r="30" spans="1:3" ht="11.25" customHeight="1" x14ac:dyDescent="0.35">
      <c r="A30" s="44" t="s">
        <v>169</v>
      </c>
      <c r="B30" s="408">
        <v>0</v>
      </c>
      <c r="C30" s="408">
        <v>0</v>
      </c>
    </row>
    <row r="31" spans="1:3" ht="11.25" customHeight="1" x14ac:dyDescent="0.35">
      <c r="A31" s="44" t="s">
        <v>171</v>
      </c>
      <c r="B31" s="408">
        <v>0</v>
      </c>
      <c r="C31" s="408">
        <v>0</v>
      </c>
    </row>
    <row r="32" spans="1:3" ht="11.25" customHeight="1" x14ac:dyDescent="0.35">
      <c r="A32" s="44" t="s">
        <v>173</v>
      </c>
      <c r="B32" s="408">
        <v>0</v>
      </c>
      <c r="C32" s="408">
        <v>0</v>
      </c>
    </row>
    <row r="33" spans="1:3" ht="11.25" customHeight="1" x14ac:dyDescent="0.35">
      <c r="A33" s="44" t="s">
        <v>174</v>
      </c>
      <c r="B33" s="408">
        <v>0</v>
      </c>
      <c r="C33" s="408">
        <v>0</v>
      </c>
    </row>
    <row r="34" spans="1:3" ht="11.25" customHeight="1" x14ac:dyDescent="0.35">
      <c r="A34" s="45"/>
      <c r="B34" s="408"/>
      <c r="C34" s="408"/>
    </row>
    <row r="35" spans="1:3" ht="11.25" customHeight="1" x14ac:dyDescent="0.35">
      <c r="A35" s="43" t="s">
        <v>179</v>
      </c>
      <c r="B35" s="407">
        <f>SUM(B36:B41)</f>
        <v>0</v>
      </c>
      <c r="C35" s="407">
        <f>SUM(C36:C41)</f>
        <v>0</v>
      </c>
    </row>
    <row r="36" spans="1:3" ht="11.25" customHeight="1" x14ac:dyDescent="0.35">
      <c r="A36" s="44" t="s">
        <v>181</v>
      </c>
      <c r="B36" s="408">
        <v>0</v>
      </c>
      <c r="C36" s="408">
        <v>0</v>
      </c>
    </row>
    <row r="37" spans="1:3" ht="11.25" customHeight="1" x14ac:dyDescent="0.35">
      <c r="A37" s="44" t="s">
        <v>183</v>
      </c>
      <c r="B37" s="408">
        <v>0</v>
      </c>
      <c r="C37" s="408">
        <v>0</v>
      </c>
    </row>
    <row r="38" spans="1:3" ht="11.25" customHeight="1" x14ac:dyDescent="0.35">
      <c r="A38" s="44" t="s">
        <v>185</v>
      </c>
      <c r="B38" s="408">
        <v>0</v>
      </c>
      <c r="C38" s="408">
        <v>0</v>
      </c>
    </row>
    <row r="39" spans="1:3" ht="11.25" customHeight="1" x14ac:dyDescent="0.35">
      <c r="A39" s="44" t="s">
        <v>187</v>
      </c>
      <c r="B39" s="408">
        <v>0</v>
      </c>
      <c r="C39" s="408">
        <v>0</v>
      </c>
    </row>
    <row r="40" spans="1:3" ht="11.25" customHeight="1" x14ac:dyDescent="0.35">
      <c r="A40" s="44" t="s">
        <v>189</v>
      </c>
      <c r="B40" s="408">
        <v>0</v>
      </c>
      <c r="C40" s="408">
        <v>0</v>
      </c>
    </row>
    <row r="41" spans="1:3" ht="11.25" customHeight="1" x14ac:dyDescent="0.35">
      <c r="A41" s="44" t="s">
        <v>191</v>
      </c>
      <c r="B41" s="408">
        <v>0</v>
      </c>
      <c r="C41" s="408">
        <v>0</v>
      </c>
    </row>
    <row r="42" spans="1:3" ht="11.25" customHeight="1" x14ac:dyDescent="0.35">
      <c r="A42" s="45"/>
      <c r="B42" s="408"/>
      <c r="C42" s="408"/>
    </row>
    <row r="43" spans="1:3" s="12" customFormat="1" ht="11.25" customHeight="1" x14ac:dyDescent="0.35">
      <c r="A43" s="34" t="s">
        <v>198</v>
      </c>
      <c r="B43" s="407">
        <f>B45+B50+B57</f>
        <v>44007.89</v>
      </c>
      <c r="C43" s="407">
        <f>C45+C50+C57</f>
        <v>107972.13</v>
      </c>
    </row>
    <row r="44" spans="1:3" s="12" customFormat="1" ht="11.25" customHeight="1" x14ac:dyDescent="0.35">
      <c r="A44" s="34"/>
      <c r="B44" s="408"/>
      <c r="C44" s="408"/>
    </row>
    <row r="45" spans="1:3" ht="11.25" customHeight="1" x14ac:dyDescent="0.35">
      <c r="A45" s="43" t="s">
        <v>199</v>
      </c>
      <c r="B45" s="407">
        <f>SUM(B46:B48)</f>
        <v>0</v>
      </c>
      <c r="C45" s="407">
        <f>SUM(C46:C48)</f>
        <v>0</v>
      </c>
    </row>
    <row r="46" spans="1:3" ht="11.25" customHeight="1" x14ac:dyDescent="0.35">
      <c r="A46" s="44" t="s">
        <v>138</v>
      </c>
      <c r="B46" s="408">
        <v>0</v>
      </c>
      <c r="C46" s="408">
        <v>0</v>
      </c>
    </row>
    <row r="47" spans="1:3" ht="11.25" customHeight="1" x14ac:dyDescent="0.35">
      <c r="A47" s="44" t="s">
        <v>200</v>
      </c>
      <c r="B47" s="408">
        <v>0</v>
      </c>
      <c r="C47" s="408">
        <v>0</v>
      </c>
    </row>
    <row r="48" spans="1:3" ht="11.25" customHeight="1" x14ac:dyDescent="0.35">
      <c r="A48" s="44" t="s">
        <v>201</v>
      </c>
      <c r="B48" s="408">
        <v>0</v>
      </c>
      <c r="C48" s="408">
        <v>0</v>
      </c>
    </row>
    <row r="49" spans="1:3" ht="11.25" customHeight="1" x14ac:dyDescent="0.35">
      <c r="A49" s="45"/>
      <c r="B49" s="408"/>
      <c r="C49" s="408"/>
    </row>
    <row r="50" spans="1:3" ht="11.25" customHeight="1" x14ac:dyDescent="0.35">
      <c r="A50" s="43" t="s">
        <v>202</v>
      </c>
      <c r="B50" s="407">
        <f>SUM(B51:B55)</f>
        <v>44007.89</v>
      </c>
      <c r="C50" s="407">
        <f>SUM(C51:C55)</f>
        <v>107972.13</v>
      </c>
    </row>
    <row r="51" spans="1:3" ht="11.25" customHeight="1" x14ac:dyDescent="0.35">
      <c r="A51" s="44" t="s">
        <v>661</v>
      </c>
      <c r="B51" s="408">
        <v>0</v>
      </c>
      <c r="C51" s="408">
        <v>107972.13</v>
      </c>
    </row>
    <row r="52" spans="1:3" ht="11.25" customHeight="1" x14ac:dyDescent="0.35">
      <c r="A52" s="44" t="s">
        <v>204</v>
      </c>
      <c r="B52" s="408">
        <v>44007.89</v>
      </c>
      <c r="C52" s="408">
        <v>0</v>
      </c>
    </row>
    <row r="53" spans="1:3" ht="11.25" customHeight="1" x14ac:dyDescent="0.35">
      <c r="A53" s="44" t="s">
        <v>205</v>
      </c>
      <c r="B53" s="408">
        <v>0</v>
      </c>
      <c r="C53" s="408">
        <v>0</v>
      </c>
    </row>
    <row r="54" spans="1:3" ht="11.25" customHeight="1" x14ac:dyDescent="0.35">
      <c r="A54" s="44" t="s">
        <v>206</v>
      </c>
      <c r="B54" s="408">
        <v>0</v>
      </c>
      <c r="C54" s="408">
        <v>0</v>
      </c>
    </row>
    <row r="55" spans="1:3" ht="11.25" customHeight="1" x14ac:dyDescent="0.35">
      <c r="A55" s="44" t="s">
        <v>207</v>
      </c>
      <c r="B55" s="408">
        <v>0</v>
      </c>
      <c r="C55" s="408">
        <v>0</v>
      </c>
    </row>
    <row r="56" spans="1:3" ht="11.25" customHeight="1" x14ac:dyDescent="0.35">
      <c r="A56" s="45"/>
      <c r="B56" s="408"/>
      <c r="C56" s="408"/>
    </row>
    <row r="57" spans="1:3" ht="11.25" customHeight="1" x14ac:dyDescent="0.35">
      <c r="A57" s="43" t="s">
        <v>208</v>
      </c>
      <c r="B57" s="407">
        <f>SUM(B58:B59)</f>
        <v>0</v>
      </c>
      <c r="C57" s="407">
        <f>SUM(C58:C59)</f>
        <v>0</v>
      </c>
    </row>
    <row r="58" spans="1:3" ht="11.25" customHeight="1" x14ac:dyDescent="0.35">
      <c r="A58" s="44" t="s">
        <v>209</v>
      </c>
      <c r="B58" s="408">
        <v>0</v>
      </c>
      <c r="C58" s="408">
        <v>0</v>
      </c>
    </row>
    <row r="59" spans="1:3" ht="11.25" customHeight="1" x14ac:dyDescent="0.35">
      <c r="A59" s="44" t="s">
        <v>210</v>
      </c>
      <c r="B59" s="408">
        <v>0</v>
      </c>
      <c r="C59" s="408">
        <v>0</v>
      </c>
    </row>
    <row r="60" spans="1:3" ht="11.25" customHeight="1" x14ac:dyDescent="0.35">
      <c r="A60" s="46"/>
      <c r="B60" s="408"/>
      <c r="C60" s="408"/>
    </row>
    <row r="62" spans="1:3" ht="27" customHeight="1" x14ac:dyDescent="0.3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36328125" defaultRowHeight="10" x14ac:dyDescent="0.2"/>
  <cols>
    <col min="1" max="1" width="70.6328125" style="47" customWidth="1"/>
    <col min="2" max="3" width="20.08984375" style="47" customWidth="1"/>
    <col min="4" max="16384" width="9.36328125" style="47"/>
  </cols>
  <sheetData>
    <row r="1" spans="1:22" ht="45" customHeight="1" x14ac:dyDescent="0.2">
      <c r="A1" s="474" t="s">
        <v>677</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1825083.76</v>
      </c>
      <c r="C4" s="401">
        <f>SUM(C5:C14)</f>
        <v>7422101.3100000005</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268149.26</v>
      </c>
      <c r="C11" s="402">
        <v>1337321.73</v>
      </c>
      <c r="D11" s="50">
        <v>700000</v>
      </c>
    </row>
    <row r="12" spans="1:22" ht="20" x14ac:dyDescent="0.2">
      <c r="A12" s="44" t="s">
        <v>112</v>
      </c>
      <c r="B12" s="402">
        <v>0</v>
      </c>
      <c r="C12" s="402">
        <v>0</v>
      </c>
      <c r="D12" s="50">
        <v>800000</v>
      </c>
    </row>
    <row r="13" spans="1:22" ht="11.25" customHeight="1" x14ac:dyDescent="0.2">
      <c r="A13" s="44" t="s">
        <v>113</v>
      </c>
      <c r="B13" s="402">
        <v>1556934.5</v>
      </c>
      <c r="C13" s="402">
        <v>6084779.5800000001</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1873624.1500000001</v>
      </c>
      <c r="C16" s="401">
        <f>SUM(C17:C32)</f>
        <v>7310688.3899999997</v>
      </c>
      <c r="D16" s="49" t="s">
        <v>221</v>
      </c>
    </row>
    <row r="17" spans="1:4" ht="11.25" customHeight="1" x14ac:dyDescent="0.2">
      <c r="A17" s="44" t="s">
        <v>123</v>
      </c>
      <c r="B17" s="402">
        <v>1081480.8400000001</v>
      </c>
      <c r="C17" s="402">
        <v>4676902.01</v>
      </c>
      <c r="D17" s="50">
        <v>1000</v>
      </c>
    </row>
    <row r="18" spans="1:4" ht="11.25" customHeight="1" x14ac:dyDescent="0.2">
      <c r="A18" s="44" t="s">
        <v>124</v>
      </c>
      <c r="B18" s="402">
        <v>258095.27</v>
      </c>
      <c r="C18" s="402">
        <v>957025.33</v>
      </c>
      <c r="D18" s="50">
        <v>2000</v>
      </c>
    </row>
    <row r="19" spans="1:4" ht="11.25" customHeight="1" x14ac:dyDescent="0.2">
      <c r="A19" s="44" t="s">
        <v>125</v>
      </c>
      <c r="B19" s="402">
        <v>533448.04</v>
      </c>
      <c r="C19" s="402">
        <v>1671661.05</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600</v>
      </c>
      <c r="C23" s="402">
        <v>5100</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-48540.39000000013</v>
      </c>
      <c r="C33" s="401">
        <f>C4-C16</f>
        <v>111412.92000000086</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10671.75</v>
      </c>
      <c r="C41" s="401">
        <f>SUM(C42:C44)</f>
        <v>70350</v>
      </c>
      <c r="D41" s="49" t="s">
        <v>221</v>
      </c>
    </row>
    <row r="42" spans="1:4" ht="11.25" customHeight="1" x14ac:dyDescent="0.2">
      <c r="A42" s="44" t="s">
        <v>182</v>
      </c>
      <c r="B42" s="402">
        <v>0</v>
      </c>
      <c r="C42" s="402">
        <v>0</v>
      </c>
      <c r="D42" s="49">
        <v>6000</v>
      </c>
    </row>
    <row r="43" spans="1:4" ht="11.25" customHeight="1" x14ac:dyDescent="0.2">
      <c r="A43" s="44" t="s">
        <v>184</v>
      </c>
      <c r="B43" s="402">
        <v>10671.75</v>
      </c>
      <c r="C43" s="402">
        <v>70350</v>
      </c>
      <c r="D43" s="49">
        <v>5000</v>
      </c>
    </row>
    <row r="44" spans="1:4" ht="11.25" customHeight="1" x14ac:dyDescent="0.2">
      <c r="A44" s="44" t="s">
        <v>229</v>
      </c>
      <c r="B44" s="402">
        <v>0</v>
      </c>
      <c r="C44" s="402">
        <v>0</v>
      </c>
      <c r="D44" s="49">
        <v>7000</v>
      </c>
    </row>
    <row r="45" spans="1:4" ht="11.25" customHeight="1" x14ac:dyDescent="0.2">
      <c r="A45" s="34" t="s">
        <v>230</v>
      </c>
      <c r="B45" s="401">
        <f>B36-B41</f>
        <v>-10671.75</v>
      </c>
      <c r="C45" s="401">
        <f>C36-C41</f>
        <v>-70350</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15769.55</v>
      </c>
      <c r="C48" s="401">
        <f>SUM(C49+C52)</f>
        <v>305289.14</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15769.55</v>
      </c>
      <c r="C52" s="402">
        <v>305289.14</v>
      </c>
      <c r="D52" s="51"/>
    </row>
    <row r="53" spans="1:4" ht="11.25" customHeight="1" x14ac:dyDescent="0.2">
      <c r="A53" s="45"/>
      <c r="B53" s="403"/>
      <c r="C53" s="403"/>
      <c r="D53" s="49" t="s">
        <v>221</v>
      </c>
    </row>
    <row r="54" spans="1:4" ht="11.25" customHeight="1" x14ac:dyDescent="0.2">
      <c r="A54" s="43" t="s">
        <v>219</v>
      </c>
      <c r="B54" s="401">
        <f>SUM(B55+B58)</f>
        <v>0</v>
      </c>
      <c r="C54" s="401">
        <f>SUM(C55+C58)</f>
        <v>0</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0</v>
      </c>
      <c r="C58" s="402">
        <v>0</v>
      </c>
      <c r="D58" s="49" t="s">
        <v>221</v>
      </c>
    </row>
    <row r="59" spans="1:4" ht="11.25" customHeight="1" x14ac:dyDescent="0.2">
      <c r="A59" s="34" t="s">
        <v>242</v>
      </c>
      <c r="B59" s="401">
        <f>B48-B54</f>
        <v>15769.55</v>
      </c>
      <c r="C59" s="401">
        <f>C48-C54</f>
        <v>305289.14</v>
      </c>
      <c r="D59" s="49" t="s">
        <v>221</v>
      </c>
    </row>
    <row r="60" spans="1:4" ht="11.25" customHeight="1" x14ac:dyDescent="0.2">
      <c r="A60" s="37"/>
      <c r="B60" s="403"/>
      <c r="C60" s="403"/>
      <c r="D60" s="49" t="s">
        <v>221</v>
      </c>
    </row>
    <row r="61" spans="1:4" ht="11.25" customHeight="1" x14ac:dyDescent="0.2">
      <c r="A61" s="34" t="s">
        <v>243</v>
      </c>
      <c r="B61" s="401">
        <f>B59+B45+B33</f>
        <v>-43442.590000000127</v>
      </c>
      <c r="C61" s="401">
        <f>C59+C45+C33</f>
        <v>346352.06000000087</v>
      </c>
      <c r="D61" s="49" t="s">
        <v>221</v>
      </c>
    </row>
    <row r="62" spans="1:4" ht="11.25" customHeight="1" x14ac:dyDescent="0.2">
      <c r="A62" s="37"/>
      <c r="B62" s="403"/>
      <c r="C62" s="403"/>
      <c r="D62" s="49" t="s">
        <v>221</v>
      </c>
    </row>
    <row r="63" spans="1:4" ht="11.25" customHeight="1" x14ac:dyDescent="0.2">
      <c r="A63" s="34" t="s">
        <v>244</v>
      </c>
      <c r="B63" s="401">
        <v>792607.9</v>
      </c>
      <c r="C63" s="401">
        <v>446255.84</v>
      </c>
      <c r="D63" s="49" t="s">
        <v>221</v>
      </c>
    </row>
    <row r="64" spans="1:4" ht="11.25" customHeight="1" x14ac:dyDescent="0.2">
      <c r="A64" s="37"/>
      <c r="B64" s="403"/>
      <c r="C64" s="403"/>
      <c r="D64" s="49" t="s">
        <v>221</v>
      </c>
    </row>
    <row r="65" spans="1:4" ht="11.25" customHeight="1" x14ac:dyDescent="0.2">
      <c r="A65" s="34" t="s">
        <v>245</v>
      </c>
      <c r="B65" s="401">
        <v>749165.31</v>
      </c>
      <c r="C65" s="401">
        <v>792607.9</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36328125" defaultRowHeight="10" x14ac:dyDescent="0.2"/>
  <cols>
    <col min="1" max="1" width="51.1796875" style="53" customWidth="1"/>
    <col min="2" max="6" width="16.1796875" style="53" customWidth="1"/>
    <col min="7" max="16384" width="9.36328125" style="53"/>
  </cols>
  <sheetData>
    <row r="1" spans="1:6" ht="45" customHeight="1" x14ac:dyDescent="0.2">
      <c r="A1" s="474" t="s">
        <v>678</v>
      </c>
      <c r="B1" s="475"/>
      <c r="C1" s="475"/>
      <c r="D1" s="475"/>
      <c r="E1" s="475"/>
      <c r="F1" s="476"/>
    </row>
    <row r="2" spans="1:6" ht="10.5" x14ac:dyDescent="0.2">
      <c r="A2" s="30" t="s">
        <v>100</v>
      </c>
      <c r="B2" s="54" t="s">
        <v>246</v>
      </c>
      <c r="C2" s="54" t="s">
        <v>247</v>
      </c>
      <c r="D2" s="54" t="s">
        <v>248</v>
      </c>
      <c r="E2" s="54" t="s">
        <v>249</v>
      </c>
      <c r="F2" s="54" t="s">
        <v>250</v>
      </c>
    </row>
    <row r="3" spans="1:6" ht="10.5" x14ac:dyDescent="0.2">
      <c r="A3" s="55" t="s">
        <v>156</v>
      </c>
      <c r="B3" s="401">
        <f>B4+B12</f>
        <v>1134065.96</v>
      </c>
      <c r="C3" s="401">
        <f t="shared" ref="C3:F3" si="0">C4+C12</f>
        <v>3747562.38</v>
      </c>
      <c r="D3" s="401">
        <f t="shared" si="0"/>
        <v>3795757.07</v>
      </c>
      <c r="E3" s="401">
        <f t="shared" si="0"/>
        <v>1085871.27</v>
      </c>
      <c r="F3" s="401">
        <f t="shared" si="0"/>
        <v>-48194.690000000061</v>
      </c>
    </row>
    <row r="4" spans="1:6" ht="10.5" x14ac:dyDescent="0.2">
      <c r="A4" s="56" t="s">
        <v>158</v>
      </c>
      <c r="B4" s="401">
        <f>SUM(B5:B11)</f>
        <v>871692.63</v>
      </c>
      <c r="C4" s="401">
        <f>SUM(C5:C11)</f>
        <v>3726218.88</v>
      </c>
      <c r="D4" s="401">
        <f>SUM(D5:D11)</f>
        <v>3769661.4699999997</v>
      </c>
      <c r="E4" s="401">
        <f>SUM(E5:E11)</f>
        <v>828250.04</v>
      </c>
      <c r="F4" s="401">
        <f>SUM(F5:F11)</f>
        <v>-43442.589999999967</v>
      </c>
    </row>
    <row r="5" spans="1:6" x14ac:dyDescent="0.2">
      <c r="A5" s="57" t="s">
        <v>160</v>
      </c>
      <c r="B5" s="402">
        <v>792607.9</v>
      </c>
      <c r="C5" s="402">
        <v>1901135.12</v>
      </c>
      <c r="D5" s="402">
        <v>1944577.71</v>
      </c>
      <c r="E5" s="402">
        <f>B5+C5-D5</f>
        <v>749165.31</v>
      </c>
      <c r="F5" s="402">
        <f t="shared" ref="F5:F11" si="1">E5-B5</f>
        <v>-43442.589999999967</v>
      </c>
    </row>
    <row r="6" spans="1:6" x14ac:dyDescent="0.2">
      <c r="A6" s="57" t="s">
        <v>162</v>
      </c>
      <c r="B6" s="402">
        <v>79084.73</v>
      </c>
      <c r="C6" s="402">
        <v>1825083.76</v>
      </c>
      <c r="D6" s="402">
        <v>1825083.76</v>
      </c>
      <c r="E6" s="402">
        <f t="shared" ref="E6:E11" si="2">B6+C6-D6</f>
        <v>79084.729999999981</v>
      </c>
      <c r="F6" s="402">
        <f t="shared" si="1"/>
        <v>0</v>
      </c>
    </row>
    <row r="7" spans="1:6" x14ac:dyDescent="0.2">
      <c r="A7" s="57" t="s">
        <v>164</v>
      </c>
      <c r="B7" s="402">
        <v>0</v>
      </c>
      <c r="C7" s="402">
        <v>0</v>
      </c>
      <c r="D7" s="402">
        <v>0</v>
      </c>
      <c r="E7" s="402">
        <f t="shared" si="2"/>
        <v>0</v>
      </c>
      <c r="F7" s="402">
        <f t="shared" si="1"/>
        <v>0</v>
      </c>
    </row>
    <row r="8" spans="1:6" x14ac:dyDescent="0.2">
      <c r="A8" s="57" t="s">
        <v>166</v>
      </c>
      <c r="B8" s="402">
        <v>0</v>
      </c>
      <c r="C8" s="402">
        <v>0</v>
      </c>
      <c r="D8" s="402">
        <v>0</v>
      </c>
      <c r="E8" s="402">
        <f t="shared" si="2"/>
        <v>0</v>
      </c>
      <c r="F8" s="402">
        <f t="shared" si="1"/>
        <v>0</v>
      </c>
    </row>
    <row r="9" spans="1:6" x14ac:dyDescent="0.2">
      <c r="A9" s="57" t="s">
        <v>168</v>
      </c>
      <c r="B9" s="402">
        <v>0</v>
      </c>
      <c r="C9" s="402">
        <v>0</v>
      </c>
      <c r="D9" s="402">
        <v>0</v>
      </c>
      <c r="E9" s="402">
        <f t="shared" si="2"/>
        <v>0</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ht="10.5" x14ac:dyDescent="0.2">
      <c r="A12" s="56" t="s">
        <v>177</v>
      </c>
      <c r="B12" s="401">
        <f>SUM(B13:B21)</f>
        <v>262373.33000000007</v>
      </c>
      <c r="C12" s="401">
        <f>SUM(C13:C21)</f>
        <v>21343.5</v>
      </c>
      <c r="D12" s="401">
        <f>SUM(D13:D21)</f>
        <v>26095.599999999999</v>
      </c>
      <c r="E12" s="401">
        <f>SUM(E13:E21)</f>
        <v>257621.22999999998</v>
      </c>
      <c r="F12" s="401">
        <f>SUM(F13:F21)</f>
        <v>-4752.1000000000931</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0</v>
      </c>
      <c r="C15" s="404">
        <v>0</v>
      </c>
      <c r="D15" s="404">
        <v>0</v>
      </c>
      <c r="E15" s="404">
        <f t="shared" si="4"/>
        <v>0</v>
      </c>
      <c r="F15" s="404">
        <f t="shared" si="3"/>
        <v>0</v>
      </c>
    </row>
    <row r="16" spans="1:6" x14ac:dyDescent="0.2">
      <c r="A16" s="57" t="s">
        <v>184</v>
      </c>
      <c r="B16" s="402">
        <v>1270355.82</v>
      </c>
      <c r="C16" s="402">
        <v>21343.5</v>
      </c>
      <c r="D16" s="402">
        <v>10671.75</v>
      </c>
      <c r="E16" s="402">
        <f t="shared" si="4"/>
        <v>1281027.57</v>
      </c>
      <c r="F16" s="402">
        <f t="shared" si="3"/>
        <v>10671.75</v>
      </c>
    </row>
    <row r="17" spans="1:6" x14ac:dyDescent="0.2">
      <c r="A17" s="57" t="s">
        <v>186</v>
      </c>
      <c r="B17" s="402">
        <v>45644.45</v>
      </c>
      <c r="C17" s="402">
        <v>0</v>
      </c>
      <c r="D17" s="402">
        <v>0</v>
      </c>
      <c r="E17" s="402">
        <f t="shared" si="4"/>
        <v>45644.45</v>
      </c>
      <c r="F17" s="402">
        <f t="shared" si="3"/>
        <v>0</v>
      </c>
    </row>
    <row r="18" spans="1:6" x14ac:dyDescent="0.2">
      <c r="A18" s="57" t="s">
        <v>188</v>
      </c>
      <c r="B18" s="402">
        <v>-1053626.94</v>
      </c>
      <c r="C18" s="402">
        <v>0</v>
      </c>
      <c r="D18" s="402">
        <v>15423.85</v>
      </c>
      <c r="E18" s="402">
        <f t="shared" si="4"/>
        <v>-1069050.79</v>
      </c>
      <c r="F18" s="402">
        <f t="shared" si="3"/>
        <v>-15423.850000000093</v>
      </c>
    </row>
    <row r="19" spans="1:6" x14ac:dyDescent="0.2">
      <c r="A19" s="57" t="s">
        <v>190</v>
      </c>
      <c r="B19" s="402">
        <v>0</v>
      </c>
      <c r="C19" s="402">
        <v>0</v>
      </c>
      <c r="D19" s="402">
        <v>0</v>
      </c>
      <c r="E19" s="402">
        <f t="shared" si="4"/>
        <v>0</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karenchavvezcha@outlook.com</cp:lastModifiedBy>
  <dcterms:created xsi:type="dcterms:W3CDTF">2022-05-30T14:17:15Z</dcterms:created>
  <dcterms:modified xsi:type="dcterms:W3CDTF">2026-04-21T23:47:29Z</dcterms:modified>
</cp:coreProperties>
</file>