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Tesoreria\Desktop\CUENTA PUBLICA 2DO TRIMESTRE DEL 2026\"/>
    </mc:Choice>
  </mc:AlternateContent>
  <bookViews>
    <workbookView xWindow="0" yWindow="0" windowWidth="28800" windowHeight="12315" activeTab="7"/>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6" l="1"/>
  <c r="G39" i="16" s="1"/>
  <c r="D38" i="16"/>
  <c r="G38" i="16" s="1"/>
  <c r="D37" i="16"/>
  <c r="G37" i="16" s="1"/>
  <c r="D36" i="16"/>
  <c r="G36" i="16" s="1"/>
  <c r="D35" i="16"/>
  <c r="G35" i="16" s="1"/>
  <c r="D34" i="16"/>
  <c r="G34" i="16" s="1"/>
  <c r="D33" i="16"/>
  <c r="G33" i="16" s="1"/>
  <c r="D32" i="16"/>
  <c r="G32" i="16" s="1"/>
  <c r="D31" i="16"/>
  <c r="G31" i="16" s="1"/>
  <c r="D30" i="16"/>
  <c r="G30" i="16" s="1"/>
  <c r="D29" i="16"/>
  <c r="G29" i="16" s="1"/>
  <c r="D28" i="16"/>
  <c r="G28" i="16" s="1"/>
  <c r="D27" i="16"/>
  <c r="G27" i="16" s="1"/>
  <c r="D26" i="16"/>
  <c r="G26" i="16" s="1"/>
  <c r="D25" i="16"/>
  <c r="G25" i="16" s="1"/>
  <c r="D24" i="16"/>
  <c r="G24" i="16" s="1"/>
  <c r="D23" i="16"/>
  <c r="G23" i="16" s="1"/>
  <c r="D22" i="16"/>
  <c r="G22" i="16" s="1"/>
  <c r="D21" i="16"/>
  <c r="G21" i="16" s="1"/>
  <c r="D20" i="16"/>
  <c r="G20" i="16" s="1"/>
  <c r="D19" i="16"/>
  <c r="G19" i="16" s="1"/>
  <c r="D18" i="16"/>
  <c r="G18" i="16" s="1"/>
  <c r="D17" i="16"/>
  <c r="G17" i="16" s="1"/>
  <c r="D16" i="16"/>
  <c r="G16" i="16" s="1"/>
  <c r="D15" i="16"/>
  <c r="G15" i="16" s="1"/>
  <c r="D14" i="16"/>
  <c r="G14" i="16" s="1"/>
  <c r="D13" i="16"/>
  <c r="G13" i="16" s="1"/>
  <c r="D12" i="16"/>
  <c r="G12" i="16" s="1"/>
  <c r="D35" i="22" l="1"/>
  <c r="G35" i="22" s="1"/>
  <c r="D34" i="22"/>
  <c r="G34" i="22" s="1"/>
  <c r="G33" i="22"/>
  <c r="D33" i="22"/>
  <c r="D32" i="22"/>
  <c r="G32" i="22" s="1"/>
  <c r="D31" i="22"/>
  <c r="G31" i="22" s="1"/>
  <c r="D30" i="22"/>
  <c r="G30" i="22" s="1"/>
  <c r="D29" i="22"/>
  <c r="G29" i="22" s="1"/>
  <c r="D28" i="22"/>
  <c r="G28" i="22" s="1"/>
  <c r="D27" i="22"/>
  <c r="G27"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F13" i="22"/>
  <c r="E13" i="22"/>
  <c r="C13" i="22"/>
  <c r="B13" i="22"/>
  <c r="D12" i="22"/>
  <c r="G12" i="22" s="1"/>
  <c r="D11" i="22"/>
  <c r="G11" i="22" s="1"/>
  <c r="D10" i="22"/>
  <c r="F9" i="22"/>
  <c r="E9" i="22"/>
  <c r="C9" i="22"/>
  <c r="B9" i="22"/>
  <c r="D8" i="22"/>
  <c r="G8" i="22" s="1"/>
  <c r="D7" i="22"/>
  <c r="G7" i="22" s="1"/>
  <c r="G6" i="22" s="1"/>
  <c r="F6" i="22"/>
  <c r="E6" i="22"/>
  <c r="C6" i="22"/>
  <c r="B6" i="22"/>
  <c r="G10" i="23"/>
  <c r="G26" i="22" l="1"/>
  <c r="C37" i="22"/>
  <c r="E60" i="14" s="1"/>
  <c r="D21" i="22"/>
  <c r="D13" i="22"/>
  <c r="F37" i="22"/>
  <c r="E62" i="14" s="1"/>
  <c r="E37" i="22"/>
  <c r="E56" i="14" s="1"/>
  <c r="D9" i="22"/>
  <c r="B37" i="22"/>
  <c r="E59" i="14" s="1"/>
  <c r="E47" i="14"/>
  <c r="E52" i="14"/>
  <c r="E42" i="14"/>
  <c r="E57" i="14"/>
  <c r="E41" i="14"/>
  <c r="E61" i="14"/>
  <c r="E46" i="14"/>
  <c r="E51" i="14"/>
  <c r="D6" i="22"/>
  <c r="G23" i="22"/>
  <c r="G21" i="22" s="1"/>
  <c r="G14" i="22"/>
  <c r="G13" i="22" s="1"/>
  <c r="G10" i="22"/>
  <c r="G9" i="22" s="1"/>
  <c r="D26" i="22"/>
  <c r="D37" i="22" s="1"/>
  <c r="H41" i="14"/>
  <c r="H29" i="14"/>
  <c r="H24" i="14"/>
  <c r="H19" i="14"/>
  <c r="H14" i="14"/>
  <c r="E45" i="14" l="1"/>
  <c r="E40" i="14"/>
  <c r="E55" i="14"/>
  <c r="E50" i="14"/>
  <c r="E54" i="14"/>
  <c r="G37" i="22"/>
  <c r="E39" i="14"/>
  <c r="E49" i="14"/>
  <c r="E44"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C59" i="7"/>
  <c r="B45" i="7"/>
  <c r="B33" i="7"/>
  <c r="B43" i="6"/>
  <c r="C43" i="6"/>
  <c r="C3" i="6"/>
  <c r="B3" i="6"/>
  <c r="D38" i="5"/>
  <c r="F26" i="4"/>
  <c r="C24" i="3"/>
  <c r="B24" i="3"/>
  <c r="B28" i="4"/>
  <c r="C28" i="4"/>
  <c r="C3" i="8"/>
  <c r="C45" i="7"/>
  <c r="C61" i="7" s="1"/>
  <c r="E30" i="9"/>
  <c r="E12" i="8"/>
  <c r="B24" i="6"/>
  <c r="E16" i="9"/>
  <c r="C24" i="6"/>
  <c r="C33" i="7"/>
  <c r="D30" i="9"/>
  <c r="D3" i="9" s="1"/>
  <c r="D34" i="9" s="1"/>
  <c r="E20" i="5"/>
  <c r="E38" i="5" s="1"/>
  <c r="F9" i="5"/>
  <c r="B64" i="3"/>
  <c r="B66" i="3" s="1"/>
  <c r="D3" i="8"/>
  <c r="F27" i="5"/>
  <c r="B59" i="7"/>
  <c r="B61" i="7" s="1"/>
  <c r="C64" i="3"/>
  <c r="C66" i="3" s="1"/>
  <c r="E46" i="4"/>
  <c r="E4" i="8"/>
  <c r="F46" i="4"/>
  <c r="E26" i="4"/>
  <c r="F116" i="13" s="1"/>
  <c r="F16" i="8"/>
  <c r="F12" i="8" s="1"/>
  <c r="F6" i="8"/>
  <c r="F4" i="8" s="1"/>
  <c r="B38" i="5"/>
  <c r="F4" i="5"/>
  <c r="C20" i="5"/>
  <c r="C38" i="5" s="1"/>
  <c r="F48" i="4" l="1"/>
  <c r="E48" i="4"/>
  <c r="E3" i="9"/>
  <c r="E34" i="9" s="1"/>
  <c r="E3" i="8"/>
  <c r="F3" i="8"/>
  <c r="F20" i="5"/>
  <c r="F38" i="5"/>
  <c r="D23" i="20" l="1"/>
  <c r="D22" i="20"/>
  <c r="D21" i="20"/>
  <c r="D20" i="20"/>
  <c r="D19" i="20"/>
  <c r="D18" i="20"/>
  <c r="D17" i="20"/>
  <c r="D16" i="20"/>
  <c r="D15" i="20"/>
  <c r="D14" i="20"/>
  <c r="D10" i="20"/>
  <c r="D9" i="20"/>
  <c r="D8" i="20"/>
  <c r="D7" i="20"/>
  <c r="D6" i="20"/>
  <c r="D5" i="20"/>
  <c r="D4" i="20"/>
  <c r="C15" i="15" l="1"/>
  <c r="C41" i="16" l="1"/>
  <c r="B41"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15" i="17"/>
  <c r="C15" i="17"/>
  <c r="E18" i="14" s="1"/>
  <c r="B15" i="17"/>
  <c r="H49" i="14" s="1"/>
  <c r="D13" i="17"/>
  <c r="G13" i="17" s="1"/>
  <c r="D11" i="17"/>
  <c r="G11" i="17" s="1"/>
  <c r="D9" i="17"/>
  <c r="G9" i="17" s="1"/>
  <c r="D7" i="17"/>
  <c r="G7" i="17" s="1"/>
  <c r="D5" i="17"/>
  <c r="G5" i="17" s="1"/>
  <c r="F76" i="16"/>
  <c r="E76" i="16"/>
  <c r="C76" i="16"/>
  <c r="B76" i="16"/>
  <c r="D74" i="16"/>
  <c r="G74" i="16" s="1"/>
  <c r="D72" i="16"/>
  <c r="G72" i="16" s="1"/>
  <c r="D70" i="16"/>
  <c r="G70" i="16" s="1"/>
  <c r="D68" i="16"/>
  <c r="G68" i="16" s="1"/>
  <c r="D66" i="16"/>
  <c r="G66" i="16" s="1"/>
  <c r="D64" i="16"/>
  <c r="G64" i="16" s="1"/>
  <c r="D62" i="16"/>
  <c r="G62" i="16" s="1"/>
  <c r="D60" i="16"/>
  <c r="F53" i="16"/>
  <c r="E53" i="16"/>
  <c r="C53" i="16"/>
  <c r="B53" i="16"/>
  <c r="D51" i="16"/>
  <c r="G51" i="16" s="1"/>
  <c r="D50" i="16"/>
  <c r="G50" i="16" s="1"/>
  <c r="D49" i="16"/>
  <c r="G49" i="16" s="1"/>
  <c r="D48" i="16"/>
  <c r="G48" i="16" s="1"/>
  <c r="F41" i="16"/>
  <c r="E15" i="14" s="1"/>
  <c r="E41" i="16"/>
  <c r="E14" i="14" s="1"/>
  <c r="H45" i="14"/>
  <c r="E12" i="14"/>
  <c r="D40" i="16"/>
  <c r="G40"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7" i="14"/>
  <c r="I47" i="14" s="1"/>
  <c r="H42" i="14"/>
  <c r="H40" i="14"/>
  <c r="I40" i="14" s="1"/>
  <c r="H39" i="14"/>
  <c r="I39" i="14" s="1"/>
  <c r="H37" i="14"/>
  <c r="H36" i="14"/>
  <c r="H33" i="14"/>
  <c r="H32" i="14"/>
  <c r="H30" i="14"/>
  <c r="H28" i="14"/>
  <c r="H27" i="14"/>
  <c r="H25" i="14"/>
  <c r="H23" i="14"/>
  <c r="H22" i="14"/>
  <c r="H20" i="14"/>
  <c r="E20" i="14"/>
  <c r="E19" i="14"/>
  <c r="I19" i="14" s="1"/>
  <c r="H18" i="14"/>
  <c r="I18" i="14" s="1"/>
  <c r="H17" i="14"/>
  <c r="H15" i="14"/>
  <c r="H13" i="14"/>
  <c r="H12" i="14"/>
  <c r="H10" i="14"/>
  <c r="H9" i="14"/>
  <c r="H8" i="14"/>
  <c r="H7" i="14"/>
  <c r="I10" i="14" l="1"/>
  <c r="D45" i="1" s="1"/>
  <c r="I9" i="14"/>
  <c r="D44" i="1" s="1"/>
  <c r="I12" i="14"/>
  <c r="E17" i="14"/>
  <c r="I17" i="14" s="1"/>
  <c r="D42" i="18"/>
  <c r="G42" i="18" s="1"/>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76" i="16"/>
  <c r="F41" i="19"/>
  <c r="E30" i="14" s="1"/>
  <c r="I30" i="14" s="1"/>
  <c r="E38" i="15"/>
  <c r="G60" i="16"/>
  <c r="G76" i="16" s="1"/>
  <c r="G16" i="19"/>
  <c r="G15" i="19" s="1"/>
  <c r="D15" i="15"/>
  <c r="D64" i="18"/>
  <c r="G64" i="18" s="1"/>
  <c r="G35" i="19"/>
  <c r="G15" i="15"/>
  <c r="G29" i="15"/>
  <c r="D29" i="15"/>
  <c r="D22" i="18"/>
  <c r="G22" i="18" s="1"/>
  <c r="I45" i="14"/>
  <c r="H46" i="14"/>
  <c r="D19" i="15"/>
  <c r="D4" i="18"/>
  <c r="G4" i="18" s="1"/>
  <c r="D41"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20" i="14"/>
  <c r="I14" i="14"/>
  <c r="I15" i="14"/>
  <c r="I7" i="14"/>
  <c r="D42" i="1" s="1"/>
  <c r="I46" i="14"/>
  <c r="I8" i="14"/>
  <c r="D43" i="1" s="1"/>
  <c r="G24" i="19"/>
  <c r="I56" i="14"/>
  <c r="I51" i="14"/>
  <c r="I41" i="14"/>
  <c r="G53" i="16"/>
  <c r="I42" i="14"/>
  <c r="I52" i="14"/>
  <c r="G41" i="16"/>
  <c r="I49" i="14"/>
  <c r="G7" i="19"/>
  <c r="G5" i="19" s="1"/>
  <c r="C76" i="18"/>
  <c r="E13" i="14"/>
  <c r="I13" i="14" s="1"/>
  <c r="D53" i="16"/>
  <c r="H44" i="14"/>
  <c r="I44" i="14" s="1"/>
  <c r="D15" i="17"/>
  <c r="G38" i="15" l="1"/>
  <c r="D41" i="19"/>
  <c r="H62" i="14"/>
  <c r="E29" i="14"/>
  <c r="I29" i="14" s="1"/>
  <c r="D48" i="1" s="1"/>
  <c r="H54" i="14"/>
  <c r="I54" i="14" s="1"/>
  <c r="H57" i="14"/>
  <c r="H59" i="14"/>
  <c r="I59" i="14" s="1"/>
  <c r="D52" i="1" s="1"/>
  <c r="D38" i="15"/>
  <c r="D50" i="1"/>
  <c r="E28" i="14"/>
  <c r="I28" i="14" s="1"/>
  <c r="G76" i="18"/>
  <c r="D46" i="1"/>
  <c r="G41" i="19"/>
  <c r="D76" i="18"/>
  <c r="I57" i="14"/>
  <c r="I62" i="14"/>
  <c r="I60" i="14"/>
  <c r="D51" i="1"/>
  <c r="D49"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<sst xmlns="http://schemas.openxmlformats.org/spreadsheetml/2006/main" count="1866" uniqueCount="728">
  <si>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</si>
  <si>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</si>
  <si>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</si>
  <si>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</si>
  <si>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</si>
  <si>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</si>
  <si>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</si>
  <si>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</si>
  <si>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</si>
  <si>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</si>
  <si>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</si>
  <si>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</si>
  <si>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</si>
  <si>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</si>
  <si>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</si>
  <si>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</si>
  <si>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</si>
  <si>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</si>
  <si>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</si>
  <si>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</si>
  <si>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</si>
  <si>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</si>
  <si>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</si>
  <si>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</si>
  <si>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</si>
  <si>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</si>
  <si>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</si>
  <si>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</si>
  <si>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</si>
  <si>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</si>
  <si>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</si>
  <si>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</si>
  <si>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</si>
  <si>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</si>
  <si>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</si>
  <si>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</si>
  <si>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</si>
  <si>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</si>
  <si>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</si>
  <si>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</si>
  <si>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</si>
  <si>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</si>
  <si>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</si>
  <si>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</si>
  <si>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</si>
  <si>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</si>
  <si>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</si>
  <si>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</si>
  <si>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</si>
  <si>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</si>
  <si>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</si>
  <si>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</si>
  <si>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</si>
  <si>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</si>
  <si>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</si>
  <si>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</si>
  <si>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</si>
  <si>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</si>
  <si>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</si>
  <si>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</si>
  <si>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</si>
  <si>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</si>
  <si>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</si>
  <si>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</si>
  <si>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</si>
  <si>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</si>
  <si>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</si>
  <si>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</si>
  <si>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</si>
  <si>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</si>
  <si>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</si>
  <si>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</si>
  <si>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</si>
  <si>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</si>
  <si>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</si>
  <si>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</si>
  <si>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</si>
  <si>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</si>
  <si>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</si>
  <si>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</si>
  <si>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</si>
  <si>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</si>
  <si>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</si>
  <si>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</si>
  <si>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</si>
  <si>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</si>
  <si>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</si>
  <si>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</si>
  <si>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</si>
  <si>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</si>
  <si>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</si>
  <si>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</si>
  <si>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</si>
  <si>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</si>
  <si>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</si>
  <si>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</si>
  <si>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</si>
  <si>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</si>
  <si>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</si>
  <si>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</si>
  <si>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</si>
  <si>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</si>
  <si>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</si>
  <si>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</si>
  <si>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</si>
  <si>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</si>
  <si>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</si>
  <si>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</si>
  <si>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</si>
  <si>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</si>
  <si>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</si>
  <si>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</si>
  <si>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</si>
  <si>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</si>
  <si>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</si>
  <si>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</si>
  <si>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</si>
  <si>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</si>
  <si>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</si>
  <si>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</si>
  <si>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</si>
  <si>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</si>
  <si>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</si>
  <si>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</si>
  <si>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</si>
  <si>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</si>
  <si>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</si>
  <si>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</si>
  <si>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</si>
  <si>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</si>
  <si>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</si>
  <si>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</si>
  <si>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</si>
  <si>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</si>
  <si>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</si>
  <si>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</si>
  <si>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</si>
  <si>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</si>
  <si>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</si>
  <si>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</si>
  <si>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</si>
  <si>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</si>
  <si>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</si>
  <si>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</si>
  <si>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</si>
  <si>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</si>
  <si>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</si>
  <si>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</si>
  <si>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</si>
  <si>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</si>
  <si>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</si>
  <si>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</si>
  <si>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</si>
  <si>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</si>
  <si>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</si>
  <si>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</si>
  <si>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</si>
  <si>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</si>
  <si>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</si>
  <si>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</si>
  <si>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</si>
  <si>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</si>
  <si>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</si>
  <si>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</si>
  <si>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</si>
  <si>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</si>
  <si>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</si>
  <si>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</si>
  <si>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</si>
  <si>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</si>
  <si>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</si>
  <si>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</si>
  <si>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</si>
  <si>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</si>
  <si>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</si>
  <si>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</si>
  <si>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</si>
  <si>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</si>
  <si>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</si>
  <si>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</si>
  <si>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</si>
  <si>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</si>
  <si>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</si>
  <si>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</si>
  <si>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</si>
  <si>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</si>
  <si>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</si>
  <si>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</si>
  <si>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</si>
  <si>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</si>
  <si>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</si>
  <si>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</si>
  <si>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</si>
  <si>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</si>
  <si>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</si>
  <si>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</si>
  <si>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</si>
  <si>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</si>
  <si>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</si>
  <si>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</si>
  <si>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</si>
  <si>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</si>
  <si>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</si>
  <si>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</si>
  <si>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</si>
  <si>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</si>
  <si>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</si>
  <si>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</si>
  <si>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</si>
  <si>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</si>
  <si>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</si>
  <si>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</si>
  <si>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</si>
  <si>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</si>
  <si>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</si>
  <si>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</si>
  <si>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</si>
  <si>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</si>
  <si>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</si>
  <si>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</si>
  <si>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</si>
  <si>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</si>
  <si>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</si>
  <si>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</si>
  <si>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</si>
  <si>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</si>
  <si>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</si>
  <si>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</si>
  <si>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</si>
  <si>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</si>
  <si>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</si>
  <si>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</si>
  <si>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</si>
  <si>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</si>
  <si>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</si>
  <si>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</si>
  <si>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</si>
  <si>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</si>
  <si>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</si>
  <si>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</si>
  <si>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</si>
  <si>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</si>
  <si>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</si>
  <si>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</si>
  <si>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</si>
  <si>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</si>
  <si>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</si>
  <si>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</si>
  <si>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</si>
  <si>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</si>
  <si>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</si>
  <si>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</si>
  <si>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</si>
  <si>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</si>
  <si>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</si>
  <si>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</si>
  <si>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</si>
  <si>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</si>
  <si>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</si>
  <si>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</si>
  <si>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</si>
  <si>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</si>
  <si>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</si>
  <si>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</si>
  <si>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</si>
  <si>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</si>
  <si>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</si>
  <si>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</si>
  <si>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</si>
  <si>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</si>
  <si>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</si>
  <si>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</si>
  <si>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</si>
  <si>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</si>
  <si>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</si>
  <si>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</si>
  <si>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</si>
  <si>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</si>
  <si>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</si>
  <si>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</si>
  <si>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</si>
  <si>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</si>
  <si>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</si>
  <si>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</si>
  <si>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</si>
  <si>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</si>
  <si>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</si>
  <si>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</si>
  <si>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</si>
  <si>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</si>
  <si>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</si>
  <si>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</si>
  <si>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</si>
  <si>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</si>
  <si>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</si>
  <si>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</si>
  <si>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</si>
  <si>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</si>
  <si>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</si>
  <si>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</si>
  <si>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</si>
  <si>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</si>
  <si>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</si>
  <si>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</si>
  <si>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</si>
  <si>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</si>
  <si>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</si>
  <si>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</si>
  <si>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</si>
  <si>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</si>
  <si>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</si>
  <si>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</si>
  <si>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</si>
  <si>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</si>
  <si>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</si>
  <si>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</si>
  <si>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</si>
  <si>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</si>
  <si>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</si>
  <si>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</si>
  <si>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</si>
  <si>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</si>
  <si>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</si>
  <si>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</si>
  <si>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</si>
  <si>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</si>
  <si>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</si>
  <si>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</si>
  <si>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</si>
  <si>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</si>
  <si>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</si>
  <si>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</si>
  <si>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</si>
  <si>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</si>
  <si>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</si>
  <si>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</si>
  <si>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</si>
  <si>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</si>
  <si>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</si>
  <si>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</si>
  <si>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</si>
  <si>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</si>
  <si>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</si>
  <si>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</si>
  <si>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</si>
  <si>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</si>
  <si>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</si>
  <si>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</si>
  <si>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</si>
  <si>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</si>
  <si>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</si>
  <si>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</si>
  <si>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</si>
  <si>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</si>
  <si>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</si>
  <si>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</si>
  <si>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</si>
  <si>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</si>
  <si>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</si>
  <si>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</si>
  <si>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</si>
  <si>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</si>
  <si>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</si>
  <si>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</si>
  <si>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</si>
  <si>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</si>
  <si>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</si>
  <si>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</si>
  <si>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</si>
  <si>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</si>
  <si>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</si>
  <si>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</si>
  <si>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</si>
  <si>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</si>
  <si>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</si>
  <si>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</si>
  <si>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</si>
  <si>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</si>
  <si>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</si>
  <si>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</si>
  <si>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</si>
  <si>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</si>
  <si>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</si>
  <si>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</si>
  <si>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</si>
  <si>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</si>
  <si>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</si>
  <si>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</si>
  <si>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</si>
  <si>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</si>
  <si>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</si>
  <si>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</si>
  <si>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</si>
  <si>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</si>
  <si>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</si>
  <si>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</si>
  <si>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</si>
  <si>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</si>
  <si>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</si>
  <si>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</si>
  <si>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</si>
  <si>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</si>
  <si>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</si>
  <si>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</si>
  <si>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</si>
  <si>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</si>
  <si>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</si>
  <si>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</si>
  <si>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</si>
  <si>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</si>
  <si>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</si>
  <si>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</si>
  <si>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</si>
  <si>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</si>
  <si>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</si>
  <si>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</si>
  <si>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</si>
  <si>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</si>
  <si>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</si>
  <si>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</si>
  <si>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</si>
  <si>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</si>
  <si>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</si>
  <si>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</si>
  <si>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</si>
  <si>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</si>
  <si>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</si>
  <si>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</si>
  <si>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</si>
  <si>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</si>
  <si>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</si>
  <si>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</si>
  <si>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</si>
  <si>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</si>
  <si>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</si>
  <si>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</si>
  <si>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</si>
  <si>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</si>
  <si>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</si>
  <si>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</si>
  <si>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</si>
  <si>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</si>
  <si>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</si>
  <si>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</si>
  <si>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</si>
  <si>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</si>
  <si>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</si>
  <si>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</si>
  <si>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</si>
  <si>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</si>
  <si>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</si>
  <si>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</si>
  <si>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</si>
  <si>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</si>
  <si>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</si>
  <si>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</si>
  <si>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</si>
  <si>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</si>
  <si>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</si>
  <si>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</si>
  <si>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</si>
  <si>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</si>
  <si>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</si>
  <si>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</si>
  <si>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</si>
  <si>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</si>
  <si>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</si>
  <si>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</si>
  <si>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</si>
  <si>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</si>
  <si>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</si>
  <si>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</si>
  <si>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</si>
  <si>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</si>
  <si>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</si>
  <si>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</si>
  <si>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</si>
  <si>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</si>
  <si>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</si>
  <si>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</si>
  <si>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</si>
  <si>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</si>
  <si>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</si>
  <si>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</si>
  <si>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</si>
  <si>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</si>
  <si>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</si>
  <si>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</si>
  <si>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</si>
  <si>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</si>
  <si>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</si>
  <si>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</si>
  <si>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</si>
  <si>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</si>
  <si>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</si>
  <si>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</si>
  <si>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</si>
  <si>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</si>
  <si>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</si>
  <si>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</si>
  <si>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</si>
  <si>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</si>
  <si>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</si>
  <si>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</si>
  <si>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</si>
  <si>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</si>
  <si>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</si>
  <si>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</si>
  <si>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</si>
  <si>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</si>
  <si>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</si>
  <si>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</si>
  <si>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</si>
  <si>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</si>
  <si>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</si>
  <si>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</si>
  <si>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</si>
  <si>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</si>
  <si>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</si>
  <si>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</si>
  <si>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</si>
  <si>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</si>
  <si>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</si>
  <si>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</si>
  <si>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</si>
  <si>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</si>
  <si>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</si>
  <si>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</si>
  <si>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</si>
  <si>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</si>
  <si>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</si>
  <si>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</si>
  <si>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</si>
  <si>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</si>
  <si>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</si>
  <si>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</si>
  <si>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</si>
  <si>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</si>
  <si>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</si>
  <si>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</si>
  <si>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</si>
  <si>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</si>
  <si>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</si>
  <si>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</si>
  <si>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</si>
  <si>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</si>
  <si>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</si>
  <si>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</si>
  <si>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</si>
  <si>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</si>
  <si>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</si>
  <si>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</si>
  <si>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</si>
  <si>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</si>
  <si>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</si>
  <si>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</si>
  <si>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</si>
  <si>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</si>
  <si>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</si>
  <si>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</si>
  <si>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</si>
  <si>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</si>
  <si>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</si>
  <si>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</si>
  <si>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</si>
  <si>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</si>
  <si>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</si>
  <si>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</si>
  <si>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</si>
  <si>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</si>
  <si>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</si>
  <si>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</si>
  <si>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</si>
  <si>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</si>
  <si>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</si>
  <si>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</si>
  <si>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</si>
  <si>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</si>
  <si>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</si>
  <si>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</si>
  <si>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</si>
  <si>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</si>
  <si>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</si>
  <si>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</si>
  <si>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</si>
  <si>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</si>
  <si>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</si>
  <si>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</si>
  <si>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</si>
  <si>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</si>
  <si>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</si>
  <si>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</si>
  <si>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</si>
  <si>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</si>
  <si>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</si>
  <si>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</si>
  <si>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</si>
  <si>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</si>
  <si>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</si>
  <si>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</si>
  <si>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</si>
  <si>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</si>
  <si>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</si>
  <si>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</si>
  <si>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</si>
  <si>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</si>
  <si>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</si>
  <si>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</si>
  <si>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</si>
  <si>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</si>
  <si>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</si>
  <si>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</si>
  <si>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</si>
  <si>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</si>
  <si>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</si>
  <si>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</si>
  <si>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</si>
  <si>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</si>
  <si>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</si>
  <si>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</si>
  <si>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</si>
  <si>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</si>
  <si>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</si>
  <si>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</si>
  <si>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</si>
  <si>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</si>
  <si>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</si>
  <si>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</si>
  <si>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</si>
  <si>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</si>
  <si>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</si>
  <si>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</si>
  <si>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</si>
  <si>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</si>
  <si>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</si>
  <si>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</si>
  <si>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</si>
  <si>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</si>
  <si>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</si>
  <si>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</si>
  <si>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</si>
  <si>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</si>
  <si>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</si>
  <si>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</si>
  <si>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</si>
  <si>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</si>
  <si>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</si>
  <si>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</si>
  <si>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</si>
  <si>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</si>
  <si>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</si>
  <si>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</si>
  <si>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</si>
  <si>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</si>
  <si>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</si>
  <si>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</si>
  <si>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</si>
  <si>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</si>
  <si>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</si>
  <si>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</si>
  <si>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</si>
  <si>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</si>
  <si>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</si>
  <si>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</si>
  <si>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Municipio de Uriangato Gto.
Estado de Actividades
Del 1 de Enero al 30 de Junio de 2026
(Cifras en Pesos)</t>
  </si>
  <si>
    <t>Municipio de Uriangato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</si>
  <si>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</si>
  <si>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</si>
  <si>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</si>
  <si>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</si>
  <si>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</si>
  <si>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</si>
  <si>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</si>
  <si>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</si>
  <si>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Municipio de Uriangato Gto.
Estado de Variación en la Hacienda Pública
Del 1 de Enero 30 de Junio de 2026
(Cifras en Pesos)</t>
  </si>
  <si>
    <t>Municipio de Uriangato Gto.
Estado de Cambios en la Situación Financiera
Del 1 de Enero al 30 de Junio de 2026
(Cifras en Pesos)</t>
  </si>
  <si>
    <t>Municipio de Uriangato Gto.
Estado de Flujos de Efectivo
Del 1 de Enero al 30 de Junio de 2026
(Cifras en Pesos)</t>
  </si>
  <si>
    <t>Municipio de Uriangato Gto.
Estado Analítico del Activo
Del 1 de Enero al 30 de Junio de 2026
(Cifras en Pesos)</t>
  </si>
  <si>
    <t>Municipio de Uriangato Gto.
Estado Analítico de la Deuda y Otros Pasivos
Del 1 de Enero al 30 de Junio de 2026
(Cifras en Pesos)</t>
  </si>
  <si>
    <t>Municipio de Uriangato Gto.</t>
  </si>
  <si>
    <t>Correspondiente del 1 de Enero al 30 de Junio de 2026</t>
  </si>
  <si>
    <t>Municipio de Uriangato Gto.
Estado Analítico del Ejercicio del Presupuesto de Egresos
Clasificación por Objeto del Gasto (Capítulo y Concepto)
Del 1 de Enero al 30 de Junio de 2026
(Cifras en Pesos)</t>
  </si>
  <si>
    <t>Municipio de Uriangato Gto.
Estado Analítico del Ejercicio del Presupuesto de Egresos
Clasificación Económica (por Tipo de Gasto)
Del 1 de Enero al 30 de Junio de 2026
(Cifras en Pesos)</t>
  </si>
  <si>
    <t>31111M410010000 PRESIDENTE MUNICIPAL</t>
  </si>
  <si>
    <t>31111M410020000 REGIDORES MUNICIPALES</t>
  </si>
  <si>
    <t>31111M410030000 SINDICO MUNICIPAL</t>
  </si>
  <si>
    <t>31111M410040000 PRESIDENCIA MUNICIPAL</t>
  </si>
  <si>
    <t>31111M410050000 SECRETARIA DEL H AYUNTAM</t>
  </si>
  <si>
    <t>31111M410060000 TESORERIA MUNICIPAL</t>
  </si>
  <si>
    <t>31111M410070000 DIRECCION DE CATASTRO MU</t>
  </si>
  <si>
    <t>31111M410080000 DIR TEC DE LA INF Y TELE</t>
  </si>
  <si>
    <t>31111M410090000 DIR FISCALIZACION DE ALC</t>
  </si>
  <si>
    <t>31111M410100000 CONTRALORIA MUNICIPAL</t>
  </si>
  <si>
    <t>31111M410110000 DIRECCION DE SERVICIOS A</t>
  </si>
  <si>
    <t>31111M410120000 JUZGADO MUNICIPAL</t>
  </si>
  <si>
    <t>31111M410130000 DIRECCION DE PLANEACION</t>
  </si>
  <si>
    <t>31111M410140000 DIRECCION JURIDICA</t>
  </si>
  <si>
    <t>31111M410150000 DIRECCION DE DESARROLLO</t>
  </si>
  <si>
    <t>31111M410160000 DIRECCION DE DESARROLLO</t>
  </si>
  <si>
    <t>31111M410170000 DIRECCION DE DESARROLLO</t>
  </si>
  <si>
    <t>31111M410180000 DIRECCION DE DESARROLLO</t>
  </si>
  <si>
    <t>31111M410190000 DIRECCION DEL MEDIO AMBI</t>
  </si>
  <si>
    <t>31111M410200000 DIRECCION DE OBRAS PUBLI</t>
  </si>
  <si>
    <t>31111M410210000 DIRECCION DE COMUNICACIO</t>
  </si>
  <si>
    <t>31111M410220000 DIRECCION DE EDUCACION Y</t>
  </si>
  <si>
    <t>31111M410230000 DIRECCION UNIDAD DE TRAN</t>
  </si>
  <si>
    <t>31111M410240000 DIRECCION DE SERVICIOS P</t>
  </si>
  <si>
    <t>31111M410250000 DIRECCION DE SEGURIDAD P</t>
  </si>
  <si>
    <t>31111M410260000 DIRECCION DE TRANSITO Y</t>
  </si>
  <si>
    <t>31111M410270000 DIRECCION DE PROTECCION</t>
  </si>
  <si>
    <t>31111M410280000 DIRECCION MUNICIPAL DE A</t>
  </si>
  <si>
    <t>31111M410290000 PROCURAD MPAL PROTECC NI</t>
  </si>
  <si>
    <t>31111M410300000 COORDINACION DE ARCHIVO</t>
  </si>
  <si>
    <t>31111M410310000 INSTITUTO DE LA JUVENTUD</t>
  </si>
  <si>
    <t>31111M410320000 COORDINACION MUNICIPAL D</t>
  </si>
  <si>
    <t>31111M410900200 SISTEMA PARA EL DESARR I</t>
  </si>
  <si>
    <t>31111M410900300 COMISION MPAL DEL DEP Y</t>
  </si>
  <si>
    <t>31111M410900400 CASA DE LA CULTURA URIAN</t>
  </si>
  <si>
    <t>Municipio de Uriangato Gto.
Estado Analítico del Ejercicio del Presupuesto de Egresos
Clasificación Administrativa
Del 1 de Enero al 30 de Junio de 2026
(Cifras en Pesos)</t>
  </si>
  <si>
    <t>Municipio de Uriangato Gto.
Estado Analítico del Ejercicio del Presupuesto de Egresos
Clasificación Funcional (Finalidad y Función)
Del 1 de Enero al 30 de Junio de 2026
(Cifras en Pesos)</t>
  </si>
  <si>
    <t>Municipio de Uriangato Gto.
Estado Analítico de Ingresos
Del 1 de Enero al 30 de Junio de 2026
(Cifras en Pesos)</t>
  </si>
  <si>
    <t>Municipio de Uriangato Gto.
Gasto por Categoría Programática
Del 1 de Enero al 30 de Junio de 2026
(Cifras en Pesos)</t>
  </si>
  <si>
    <t>Municipio de Uriangato Gto.
INDICADORES DE POSTURA FISCAL
Del 1 de Enero al 30 de Junio de 2026
(Cifras en Pesos)</t>
  </si>
  <si>
    <t>Adelanto de participaciones</t>
  </si>
  <si>
    <t>Con otros entes municipales</t>
  </si>
  <si>
    <t>Municipio de Uriangato Gto.
Endeudamiento Neto
Del 1 de Enero al 30 de Junio de 2026
(Cifras en Pesos)</t>
  </si>
  <si>
    <t>Municipio de Uriangato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</si>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</sst>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D55"/>
  <sheetViews>
    <sheetView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679</v>
      </c>
      <c r="B1" s="434"/>
      <c r="C1" s="1" t="s">
        <v>0</v>
      </c>
      <c r="D1" s="2">
        <v>2026</v>
      </c>
    </row>
    <row r="2" spans="1:4" x14ac:dyDescent="0.2">
      <c r="A2" s="434" t="s">
        <v>1</v>
      </c>
      <c r="B2" s="434"/>
      <c r="C2" s="1" t="s">
        <v>2</v>
      </c>
      <c r="D2" s="2" t="s">
        <v>3</v>
      </c>
    </row>
    <row r="3" spans="1:4" x14ac:dyDescent="0.2">
      <c r="A3" s="434" t="s">
        <v>680</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678</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17933098.289999999</v>
      </c>
      <c r="E32" s="398">
        <v>5194509.71</v>
      </c>
    </row>
    <row r="33" spans="1:5" ht="11.25" customHeight="1" x14ac:dyDescent="0.2">
      <c r="A33" s="62"/>
      <c r="B33" s="26"/>
      <c r="C33" s="26"/>
      <c r="D33" s="400"/>
      <c r="E33" s="400"/>
    </row>
    <row r="34" spans="1:5" ht="11.25" customHeight="1" x14ac:dyDescent="0.2">
      <c r="A34" s="43" t="s">
        <v>269</v>
      </c>
      <c r="B34" s="26"/>
      <c r="C34" s="26"/>
      <c r="D34" s="398">
        <f>D32+D3</f>
        <v>17933098.289999999</v>
      </c>
      <c r="E34" s="398">
        <f>E32+E3</f>
        <v>5194509.71</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720</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29468919.289999999</v>
      </c>
      <c r="C4" s="227">
        <v>1165000</v>
      </c>
      <c r="D4" s="227">
        <f>B4+C4</f>
        <v>30633919.289999999</v>
      </c>
      <c r="E4" s="227">
        <v>27880847.449999999</v>
      </c>
      <c r="F4" s="227">
        <v>27880847.41</v>
      </c>
      <c r="G4" s="227">
        <f>F4-B4</f>
        <v>-1588071.879999999</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738965.69</v>
      </c>
      <c r="C6" s="231">
        <v>0</v>
      </c>
      <c r="D6" s="231">
        <f t="shared" si="0"/>
        <v>738965.69</v>
      </c>
      <c r="E6" s="231">
        <v>471988.5</v>
      </c>
      <c r="F6" s="231">
        <v>471988.51</v>
      </c>
      <c r="G6" s="231">
        <f t="shared" si="1"/>
        <v>-266977.17999999993</v>
      </c>
      <c r="H6" s="228" t="s">
        <v>405</v>
      </c>
    </row>
    <row r="7" spans="1:8" ht="9.9499999999999993" customHeight="1" x14ac:dyDescent="0.25">
      <c r="A7" s="226" t="s">
        <v>107</v>
      </c>
      <c r="B7" s="231">
        <v>23241470.620000001</v>
      </c>
      <c r="C7" s="231">
        <v>875000</v>
      </c>
      <c r="D7" s="231">
        <f t="shared" si="0"/>
        <v>24116470.620000001</v>
      </c>
      <c r="E7" s="231">
        <v>12932923.130000001</v>
      </c>
      <c r="F7" s="231">
        <v>12894186.130000001</v>
      </c>
      <c r="G7" s="231">
        <f t="shared" si="1"/>
        <v>-10347284.49</v>
      </c>
      <c r="H7" s="228" t="s">
        <v>406</v>
      </c>
    </row>
    <row r="8" spans="1:8" ht="9.9499999999999993" customHeight="1" x14ac:dyDescent="0.25">
      <c r="A8" s="226" t="s">
        <v>108</v>
      </c>
      <c r="B8" s="231">
        <v>3010541.47</v>
      </c>
      <c r="C8" s="231">
        <v>10000</v>
      </c>
      <c r="D8" s="231">
        <f t="shared" si="0"/>
        <v>3020541.47</v>
      </c>
      <c r="E8" s="231">
        <v>1632413</v>
      </c>
      <c r="F8" s="231">
        <v>1632413.01</v>
      </c>
      <c r="G8" s="231">
        <f t="shared" si="1"/>
        <v>-1378128.4600000002</v>
      </c>
      <c r="H8" s="228" t="s">
        <v>407</v>
      </c>
    </row>
    <row r="9" spans="1:8" ht="9.9499999999999993" customHeight="1" x14ac:dyDescent="0.25">
      <c r="A9" s="230" t="s">
        <v>109</v>
      </c>
      <c r="B9" s="231">
        <v>1852246.45</v>
      </c>
      <c r="C9" s="231">
        <v>405000</v>
      </c>
      <c r="D9" s="231">
        <f t="shared" si="0"/>
        <v>2257246.4500000002</v>
      </c>
      <c r="E9" s="231">
        <v>1536489.6</v>
      </c>
      <c r="F9" s="231">
        <v>1536489.58</v>
      </c>
      <c r="G9" s="231">
        <f t="shared" si="1"/>
        <v>-315756.86999999988</v>
      </c>
      <c r="H9" s="228" t="s">
        <v>408</v>
      </c>
    </row>
    <row r="10" spans="1:8" ht="10.5" customHeight="1" x14ac:dyDescent="0.25">
      <c r="A10" s="226" t="s">
        <v>409</v>
      </c>
      <c r="B10" s="231">
        <v>0</v>
      </c>
      <c r="C10" s="231">
        <v>0</v>
      </c>
      <c r="D10" s="231">
        <f t="shared" si="0"/>
        <v>0</v>
      </c>
      <c r="E10" s="231">
        <v>0</v>
      </c>
      <c r="F10" s="231">
        <v>0</v>
      </c>
      <c r="G10" s="231">
        <f t="shared" si="1"/>
        <v>0</v>
      </c>
      <c r="H10" s="228" t="s">
        <v>410</v>
      </c>
    </row>
    <row r="11" spans="1:8" ht="21" customHeight="1" x14ac:dyDescent="0.25">
      <c r="A11" s="226" t="s">
        <v>112</v>
      </c>
      <c r="B11" s="231">
        <v>239986694.84</v>
      </c>
      <c r="C11" s="231">
        <v>20267051.550000001</v>
      </c>
      <c r="D11" s="231">
        <f t="shared" si="0"/>
        <v>260253746.39000002</v>
      </c>
      <c r="E11" s="231">
        <v>137581154.31999999</v>
      </c>
      <c r="F11" s="231">
        <v>137581154.31999999</v>
      </c>
      <c r="G11" s="231">
        <f t="shared" si="1"/>
        <v>-102405540.52000001</v>
      </c>
      <c r="H11" s="228" t="s">
        <v>411</v>
      </c>
    </row>
    <row r="12" spans="1:8" ht="23.1" customHeight="1" x14ac:dyDescent="0.25">
      <c r="A12" s="226" t="s">
        <v>113</v>
      </c>
      <c r="B12" s="231">
        <v>358840.03</v>
      </c>
      <c r="C12" s="231">
        <v>13124269.48</v>
      </c>
      <c r="D12" s="231">
        <f t="shared" si="0"/>
        <v>13483109.51</v>
      </c>
      <c r="E12" s="231">
        <v>4738857.67</v>
      </c>
      <c r="F12" s="231">
        <v>4738857.67</v>
      </c>
      <c r="G12" s="231">
        <f t="shared" si="1"/>
        <v>4380017.6399999997</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298657678.38999999</v>
      </c>
      <c r="C15" s="234">
        <f>SUM(C4:C13)</f>
        <v>35846321.030000001</v>
      </c>
      <c r="D15" s="234">
        <f t="shared" ref="D15:G15" si="2">SUM(D4:D13)</f>
        <v>334503999.42000002</v>
      </c>
      <c r="E15" s="234">
        <f t="shared" si="2"/>
        <v>186774673.66999999</v>
      </c>
      <c r="F15" s="235">
        <f t="shared" si="2"/>
        <v>186735936.62999997</v>
      </c>
      <c r="G15" s="236">
        <f t="shared" si="2"/>
        <v>-111921741.76000001</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298657678.38999999</v>
      </c>
      <c r="C19" s="246">
        <f t="shared" si="3"/>
        <v>35846321.030000001</v>
      </c>
      <c r="D19" s="246">
        <f t="shared" si="3"/>
        <v>334503999.42000002</v>
      </c>
      <c r="E19" s="246">
        <f t="shared" si="3"/>
        <v>186774673.66999999</v>
      </c>
      <c r="F19" s="246">
        <f t="shared" si="3"/>
        <v>186735936.62999997</v>
      </c>
      <c r="G19" s="246">
        <f t="shared" si="3"/>
        <v>-111921741.76000001</v>
      </c>
      <c r="H19" s="228" t="s">
        <v>415</v>
      </c>
    </row>
    <row r="20" spans="1:8" x14ac:dyDescent="0.25">
      <c r="A20" s="247" t="s">
        <v>104</v>
      </c>
      <c r="B20" s="248">
        <v>29468919.289999999</v>
      </c>
      <c r="C20" s="248">
        <v>1165000</v>
      </c>
      <c r="D20" s="248">
        <f t="shared" ref="D20:D27" si="4">B20+C20</f>
        <v>30633919.289999999</v>
      </c>
      <c r="E20" s="248">
        <v>27880847.449999999</v>
      </c>
      <c r="F20" s="248">
        <v>27880847.41</v>
      </c>
      <c r="G20" s="248">
        <f t="shared" ref="G20:G27" si="5">F20-B20</f>
        <v>-1588071.879999999</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738965.69</v>
      </c>
      <c r="C22" s="248">
        <v>0</v>
      </c>
      <c r="D22" s="248">
        <f t="shared" si="4"/>
        <v>738965.69</v>
      </c>
      <c r="E22" s="248">
        <v>471988.5</v>
      </c>
      <c r="F22" s="248">
        <v>471988.51</v>
      </c>
      <c r="G22" s="248">
        <f t="shared" si="5"/>
        <v>-266977.17999999993</v>
      </c>
      <c r="H22" s="228" t="s">
        <v>405</v>
      </c>
    </row>
    <row r="23" spans="1:8" ht="9.9499999999999993" customHeight="1" x14ac:dyDescent="0.25">
      <c r="A23" s="247" t="s">
        <v>107</v>
      </c>
      <c r="B23" s="248">
        <v>23241470.620000001</v>
      </c>
      <c r="C23" s="248">
        <v>875000</v>
      </c>
      <c r="D23" s="248">
        <f t="shared" si="4"/>
        <v>24116470.620000001</v>
      </c>
      <c r="E23" s="248">
        <v>12932923.130000001</v>
      </c>
      <c r="F23" s="248">
        <v>12894186.130000001</v>
      </c>
      <c r="G23" s="248">
        <f t="shared" si="5"/>
        <v>-10347284.49</v>
      </c>
      <c r="H23" s="228" t="s">
        <v>406</v>
      </c>
    </row>
    <row r="24" spans="1:8" ht="12.95" customHeight="1" x14ac:dyDescent="0.25">
      <c r="A24" s="247" t="s">
        <v>417</v>
      </c>
      <c r="B24" s="248">
        <v>3010541.47</v>
      </c>
      <c r="C24" s="248">
        <v>10000</v>
      </c>
      <c r="D24" s="248">
        <f t="shared" si="4"/>
        <v>3020541.47</v>
      </c>
      <c r="E24" s="248">
        <v>1632413</v>
      </c>
      <c r="F24" s="248">
        <v>1632413.01</v>
      </c>
      <c r="G24" s="248">
        <f t="shared" si="5"/>
        <v>-1378128.4600000002</v>
      </c>
      <c r="H24" s="228" t="s">
        <v>407</v>
      </c>
    </row>
    <row r="25" spans="1:8" x14ac:dyDescent="0.25">
      <c r="A25" s="247" t="s">
        <v>418</v>
      </c>
      <c r="B25" s="248">
        <v>1852246.45</v>
      </c>
      <c r="C25" s="248">
        <v>405000</v>
      </c>
      <c r="D25" s="248">
        <f t="shared" si="4"/>
        <v>2257246.4500000002</v>
      </c>
      <c r="E25" s="248">
        <v>1536489.6</v>
      </c>
      <c r="F25" s="248">
        <v>1536489.58</v>
      </c>
      <c r="G25" s="248">
        <f t="shared" si="5"/>
        <v>-315756.86999999988</v>
      </c>
      <c r="H25" s="228" t="s">
        <v>408</v>
      </c>
    </row>
    <row r="26" spans="1:8" ht="20.45" customHeight="1" x14ac:dyDescent="0.25">
      <c r="A26" s="247" t="s">
        <v>112</v>
      </c>
      <c r="B26" s="248">
        <v>239986694.84</v>
      </c>
      <c r="C26" s="248">
        <v>20267051.550000001</v>
      </c>
      <c r="D26" s="248">
        <f t="shared" si="4"/>
        <v>260253746.39000002</v>
      </c>
      <c r="E26" s="248">
        <v>137581154.31999999</v>
      </c>
      <c r="F26" s="248">
        <v>137581154.31999999</v>
      </c>
      <c r="G26" s="248">
        <f t="shared" si="5"/>
        <v>-102405540.52000001</v>
      </c>
      <c r="H26" s="228" t="s">
        <v>411</v>
      </c>
    </row>
    <row r="27" spans="1:8" ht="20.45" customHeight="1" x14ac:dyDescent="0.25">
      <c r="A27" s="247" t="s">
        <v>113</v>
      </c>
      <c r="B27" s="248">
        <v>358840.03</v>
      </c>
      <c r="C27" s="248">
        <v>13124269.48</v>
      </c>
      <c r="D27" s="248">
        <f t="shared" si="4"/>
        <v>13483109.51</v>
      </c>
      <c r="E27" s="248">
        <v>4738857.67</v>
      </c>
      <c r="F27" s="248">
        <v>4738857.67</v>
      </c>
      <c r="G27" s="248">
        <f t="shared" si="5"/>
        <v>4380017.6399999997</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659</v>
      </c>
      <c r="B29" s="251">
        <f t="shared" ref="B29:G29" si="6">SUM(B30:B33)</f>
        <v>0</v>
      </c>
      <c r="C29" s="251">
        <f t="shared" si="6"/>
        <v>0</v>
      </c>
      <c r="D29" s="251">
        <f t="shared" si="6"/>
        <v>0</v>
      </c>
      <c r="E29" s="251">
        <f t="shared" si="6"/>
        <v>0</v>
      </c>
      <c r="F29" s="251">
        <f t="shared" si="6"/>
        <v>0</v>
      </c>
      <c r="G29" s="251">
        <f t="shared" si="6"/>
        <v>0</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0</v>
      </c>
      <c r="C32" s="248">
        <v>0</v>
      </c>
      <c r="D32" s="248">
        <f>B32+C32</f>
        <v>0</v>
      </c>
      <c r="E32" s="248">
        <v>0</v>
      </c>
      <c r="F32" s="248">
        <v>0</v>
      </c>
      <c r="G32" s="248">
        <f t="shared" si="7"/>
        <v>0</v>
      </c>
      <c r="H32" s="228" t="s">
        <v>410</v>
      </c>
    </row>
    <row r="33" spans="1:8" ht="21.6" customHeight="1" x14ac:dyDescent="0.25">
      <c r="A33" s="247" t="s">
        <v>113</v>
      </c>
      <c r="B33" s="248">
        <v>0</v>
      </c>
      <c r="C33" s="248">
        <v>0</v>
      </c>
      <c r="D33" s="248">
        <f>B33+C33</f>
        <v>0</v>
      </c>
      <c r="E33" s="248">
        <v>0</v>
      </c>
      <c r="F33" s="248">
        <v>0</v>
      </c>
      <c r="G33" s="248">
        <f t="shared" si="7"/>
        <v>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298657678.38999999</v>
      </c>
      <c r="C38" s="234">
        <f t="shared" ref="C38:G38" si="9">SUM(C35+C29+C19)</f>
        <v>35846321.030000001</v>
      </c>
      <c r="D38" s="234">
        <f t="shared" si="9"/>
        <v>334503999.42000002</v>
      </c>
      <c r="E38" s="234">
        <f t="shared" si="9"/>
        <v>186774673.66999999</v>
      </c>
      <c r="F38" s="234">
        <f t="shared" si="9"/>
        <v>186735936.62999997</v>
      </c>
      <c r="G38" s="236">
        <f t="shared" si="9"/>
        <v>-111921741.76000001</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G78"/>
  <sheetViews>
    <sheetView showGridLines="0" topLeftCell="A34" zoomScale="71" workbookViewId="0">
      <selection activeCell="A39" sqref="A39:J3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718</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683</v>
      </c>
      <c r="B5" s="266">
        <v>3560152.77</v>
      </c>
      <c r="C5" s="266">
        <v>0</v>
      </c>
      <c r="D5" s="266">
        <f>B5+C5</f>
        <v>3560152.77</v>
      </c>
      <c r="E5" s="266">
        <v>1007760.22</v>
      </c>
      <c r="F5" s="266">
        <v>1003016.7</v>
      </c>
      <c r="G5" s="266">
        <f>D5-E5</f>
        <v>2552392.5499999998</v>
      </c>
    </row>
    <row r="6" spans="1:7" x14ac:dyDescent="0.25">
      <c r="A6" s="265" t="s">
        <v>684</v>
      </c>
      <c r="B6" s="266">
        <v>29132490.190000001</v>
      </c>
      <c r="C6" s="266">
        <v>6629578.9199999999</v>
      </c>
      <c r="D6" s="266">
        <f t="shared" ref="D6:D40" si="0">B6+C6</f>
        <v>35762069.109999999</v>
      </c>
      <c r="E6" s="266">
        <v>13288442.75</v>
      </c>
      <c r="F6" s="266">
        <v>12951856.710000001</v>
      </c>
      <c r="G6" s="266">
        <f t="shared" ref="G6:G40" si="1">D6-E6</f>
        <v>22473626.359999999</v>
      </c>
    </row>
    <row r="7" spans="1:7" x14ac:dyDescent="0.25">
      <c r="A7" s="265" t="s">
        <v>685</v>
      </c>
      <c r="B7" s="266">
        <v>2603896.64</v>
      </c>
      <c r="C7" s="266">
        <v>2200000</v>
      </c>
      <c r="D7" s="266">
        <f t="shared" si="0"/>
        <v>4803896.6400000006</v>
      </c>
      <c r="E7" s="266">
        <v>2594837.9</v>
      </c>
      <c r="F7" s="266">
        <v>2590511.33</v>
      </c>
      <c r="G7" s="266">
        <f t="shared" si="1"/>
        <v>2209058.7400000007</v>
      </c>
    </row>
    <row r="8" spans="1:7" x14ac:dyDescent="0.25">
      <c r="A8" s="265" t="s">
        <v>686</v>
      </c>
      <c r="B8" s="266">
        <v>5110228.53</v>
      </c>
      <c r="C8" s="266">
        <v>9661.18</v>
      </c>
      <c r="D8" s="266">
        <f t="shared" si="0"/>
        <v>5119889.71</v>
      </c>
      <c r="E8" s="266">
        <v>1492701.37</v>
      </c>
      <c r="F8" s="266">
        <v>1489579.24</v>
      </c>
      <c r="G8" s="266">
        <f t="shared" si="1"/>
        <v>3627188.34</v>
      </c>
    </row>
    <row r="9" spans="1:7" x14ac:dyDescent="0.25">
      <c r="A9" s="265" t="s">
        <v>687</v>
      </c>
      <c r="B9" s="266">
        <v>3430394.45</v>
      </c>
      <c r="C9" s="266">
        <v>46322.36</v>
      </c>
      <c r="D9" s="266">
        <f t="shared" si="0"/>
        <v>3476716.81</v>
      </c>
      <c r="E9" s="266">
        <v>1453738.65</v>
      </c>
      <c r="F9" s="266">
        <v>1448781.46</v>
      </c>
      <c r="G9" s="266">
        <f t="shared" si="1"/>
        <v>2022978.1600000001</v>
      </c>
    </row>
    <row r="10" spans="1:7" x14ac:dyDescent="0.25">
      <c r="A10" s="265" t="s">
        <v>688</v>
      </c>
      <c r="B10" s="266">
        <v>5905003.46</v>
      </c>
      <c r="C10" s="266">
        <v>90000</v>
      </c>
      <c r="D10" s="266">
        <f t="shared" si="0"/>
        <v>5995003.46</v>
      </c>
      <c r="E10" s="266">
        <v>2319322.4500000002</v>
      </c>
      <c r="F10" s="266">
        <v>2312890.2799999998</v>
      </c>
      <c r="G10" s="266">
        <f t="shared" si="1"/>
        <v>3675681.01</v>
      </c>
    </row>
    <row r="11" spans="1:7" x14ac:dyDescent="0.25">
      <c r="A11" s="265" t="s">
        <v>689</v>
      </c>
      <c r="B11" s="266">
        <v>3150388.26</v>
      </c>
      <c r="C11" s="266">
        <v>0</v>
      </c>
      <c r="D11" s="266">
        <f t="shared" si="0"/>
        <v>3150388.26</v>
      </c>
      <c r="E11" s="266">
        <v>1300025.42</v>
      </c>
      <c r="F11" s="266">
        <v>1271236.22</v>
      </c>
      <c r="G11" s="266">
        <f t="shared" si="1"/>
        <v>1850362.8399999999</v>
      </c>
    </row>
    <row r="12" spans="1:7" x14ac:dyDescent="0.25">
      <c r="A12" s="265" t="s">
        <v>690</v>
      </c>
      <c r="B12" s="266">
        <v>1492818.27</v>
      </c>
      <c r="C12" s="266">
        <v>650000</v>
      </c>
      <c r="D12" s="266">
        <f t="shared" ref="D12" si="2">B12+C12</f>
        <v>2142818.27</v>
      </c>
      <c r="E12" s="266">
        <v>1208112.95</v>
      </c>
      <c r="F12" s="266">
        <v>1206632.79</v>
      </c>
      <c r="G12" s="266">
        <f t="shared" ref="G12" si="3">D12-E12</f>
        <v>934705.32000000007</v>
      </c>
    </row>
    <row r="13" spans="1:7" x14ac:dyDescent="0.25">
      <c r="A13" s="265" t="s">
        <v>691</v>
      </c>
      <c r="B13" s="266">
        <v>2290920.52</v>
      </c>
      <c r="C13" s="266">
        <v>9605.3799999999992</v>
      </c>
      <c r="D13" s="266">
        <f t="shared" ref="D13" si="4">B13+C13</f>
        <v>2300525.9</v>
      </c>
      <c r="E13" s="266">
        <v>875132.05</v>
      </c>
      <c r="F13" s="266">
        <v>869344.47</v>
      </c>
      <c r="G13" s="266">
        <f t="shared" ref="G13" si="5">D13-E13</f>
        <v>1425393.8499999999</v>
      </c>
    </row>
    <row r="14" spans="1:7" x14ac:dyDescent="0.25">
      <c r="A14" s="265" t="s">
        <v>692</v>
      </c>
      <c r="B14" s="266">
        <v>3001405.8</v>
      </c>
      <c r="C14" s="266">
        <v>0</v>
      </c>
      <c r="D14" s="266">
        <f t="shared" ref="D14" si="6">B14+C14</f>
        <v>3001405.8</v>
      </c>
      <c r="E14" s="266">
        <v>1238573.9099999999</v>
      </c>
      <c r="F14" s="266">
        <v>1235259.51</v>
      </c>
      <c r="G14" s="266">
        <f t="shared" ref="G14" si="7">D14-E14</f>
        <v>1762831.89</v>
      </c>
    </row>
    <row r="15" spans="1:7" x14ac:dyDescent="0.25">
      <c r="A15" s="265" t="s">
        <v>693</v>
      </c>
      <c r="B15" s="266">
        <v>22356363.27</v>
      </c>
      <c r="C15" s="266">
        <v>96742.35</v>
      </c>
      <c r="D15" s="266">
        <f t="shared" ref="D15" si="8">B15+C15</f>
        <v>22453105.620000001</v>
      </c>
      <c r="E15" s="266">
        <v>8003336.9800000004</v>
      </c>
      <c r="F15" s="266">
        <v>7810514.7400000002</v>
      </c>
      <c r="G15" s="266">
        <f t="shared" ref="G15" si="9">D15-E15</f>
        <v>14449768.640000001</v>
      </c>
    </row>
    <row r="16" spans="1:7" x14ac:dyDescent="0.25">
      <c r="A16" s="265" t="s">
        <v>694</v>
      </c>
      <c r="B16" s="266">
        <v>540254.94999999995</v>
      </c>
      <c r="C16" s="266">
        <v>0</v>
      </c>
      <c r="D16" s="266">
        <f t="shared" ref="D16" si="10">B16+C16</f>
        <v>540254.94999999995</v>
      </c>
      <c r="E16" s="266">
        <v>216200.7</v>
      </c>
      <c r="F16" s="266">
        <v>215634.22</v>
      </c>
      <c r="G16" s="266">
        <f t="shared" ref="G16" si="11">D16-E16</f>
        <v>324054.24999999994</v>
      </c>
    </row>
    <row r="17" spans="1:7" x14ac:dyDescent="0.25">
      <c r="A17" s="265" t="s">
        <v>695</v>
      </c>
      <c r="B17" s="266">
        <v>1535218.26</v>
      </c>
      <c r="C17" s="266">
        <v>9605.3799999999992</v>
      </c>
      <c r="D17" s="266">
        <f t="shared" ref="D17" si="12">B17+C17</f>
        <v>1544823.64</v>
      </c>
      <c r="E17" s="266">
        <v>529217.87</v>
      </c>
      <c r="F17" s="266">
        <v>527117.06000000006</v>
      </c>
      <c r="G17" s="266">
        <f t="shared" ref="G17" si="13">D17-E17</f>
        <v>1015605.7699999999</v>
      </c>
    </row>
    <row r="18" spans="1:7" x14ac:dyDescent="0.25">
      <c r="A18" s="265" t="s">
        <v>696</v>
      </c>
      <c r="B18" s="266">
        <v>1618758.3</v>
      </c>
      <c r="C18" s="266">
        <v>0</v>
      </c>
      <c r="D18" s="266">
        <f t="shared" ref="D18" si="14">B18+C18</f>
        <v>1618758.3</v>
      </c>
      <c r="E18" s="266">
        <v>558037.68000000005</v>
      </c>
      <c r="F18" s="266">
        <v>555306.84</v>
      </c>
      <c r="G18" s="266">
        <f t="shared" ref="G18" si="15">D18-E18</f>
        <v>1060720.6200000001</v>
      </c>
    </row>
    <row r="19" spans="1:7" x14ac:dyDescent="0.25">
      <c r="A19" s="265" t="s">
        <v>697</v>
      </c>
      <c r="B19" s="266">
        <v>2891447.26</v>
      </c>
      <c r="C19" s="266">
        <v>8551215.5500000007</v>
      </c>
      <c r="D19" s="266">
        <f t="shared" ref="D19" si="16">B19+C19</f>
        <v>11442662.810000001</v>
      </c>
      <c r="E19" s="266">
        <v>3460960.19</v>
      </c>
      <c r="F19" s="266">
        <v>3449728.31</v>
      </c>
      <c r="G19" s="266">
        <f t="shared" ref="G19" si="17">D19-E19</f>
        <v>7981702.620000001</v>
      </c>
    </row>
    <row r="20" spans="1:7" x14ac:dyDescent="0.25">
      <c r="A20" s="265" t="s">
        <v>698</v>
      </c>
      <c r="B20" s="266">
        <v>2269479.7400000002</v>
      </c>
      <c r="C20" s="266">
        <v>1990000</v>
      </c>
      <c r="D20" s="266">
        <f t="shared" ref="D20" si="18">B20+C20</f>
        <v>4259479.74</v>
      </c>
      <c r="E20" s="266">
        <v>839347.31</v>
      </c>
      <c r="F20" s="266">
        <v>829746.36</v>
      </c>
      <c r="G20" s="266">
        <f t="shared" ref="G20" si="19">D20-E20</f>
        <v>3420132.43</v>
      </c>
    </row>
    <row r="21" spans="1:7" x14ac:dyDescent="0.25">
      <c r="A21" s="265" t="s">
        <v>699</v>
      </c>
      <c r="B21" s="266">
        <v>6141877.8899999997</v>
      </c>
      <c r="C21" s="266">
        <v>1943000</v>
      </c>
      <c r="D21" s="266">
        <f t="shared" ref="D21" si="20">B21+C21</f>
        <v>8084877.8899999997</v>
      </c>
      <c r="E21" s="266">
        <v>470112.53</v>
      </c>
      <c r="F21" s="266">
        <v>467763.33</v>
      </c>
      <c r="G21" s="266">
        <f t="shared" ref="G21" si="21">D21-E21</f>
        <v>7614765.3599999994</v>
      </c>
    </row>
    <row r="22" spans="1:7" x14ac:dyDescent="0.25">
      <c r="A22" s="265" t="s">
        <v>700</v>
      </c>
      <c r="B22" s="266">
        <v>2271007.6</v>
      </c>
      <c r="C22" s="266">
        <v>0</v>
      </c>
      <c r="D22" s="266">
        <f t="shared" ref="D22" si="22">B22+C22</f>
        <v>2271007.6</v>
      </c>
      <c r="E22" s="266">
        <v>813143.72</v>
      </c>
      <c r="F22" s="266">
        <v>799903.82</v>
      </c>
      <c r="G22" s="266">
        <f t="shared" ref="G22" si="23">D22-E22</f>
        <v>1457863.8800000001</v>
      </c>
    </row>
    <row r="23" spans="1:7" x14ac:dyDescent="0.25">
      <c r="A23" s="265" t="s">
        <v>701</v>
      </c>
      <c r="B23" s="266">
        <v>2192034.8199999998</v>
      </c>
      <c r="C23" s="266">
        <v>11178.99</v>
      </c>
      <c r="D23" s="266">
        <f t="shared" ref="D23" si="24">B23+C23</f>
        <v>2203213.81</v>
      </c>
      <c r="E23" s="266">
        <v>877460.35</v>
      </c>
      <c r="F23" s="266">
        <v>860430.95</v>
      </c>
      <c r="G23" s="266">
        <f t="shared" ref="G23" si="25">D23-E23</f>
        <v>1325753.46</v>
      </c>
    </row>
    <row r="24" spans="1:7" x14ac:dyDescent="0.25">
      <c r="A24" s="265" t="s">
        <v>702</v>
      </c>
      <c r="B24" s="266">
        <v>45404652.390000001</v>
      </c>
      <c r="C24" s="266">
        <v>63703213.439999998</v>
      </c>
      <c r="D24" s="266">
        <f t="shared" ref="D24" si="26">B24+C24</f>
        <v>109107865.83</v>
      </c>
      <c r="E24" s="266">
        <v>34501091.990000002</v>
      </c>
      <c r="F24" s="266">
        <v>34010336.700000003</v>
      </c>
      <c r="G24" s="266">
        <f t="shared" ref="G24" si="27">D24-E24</f>
        <v>74606773.840000004</v>
      </c>
    </row>
    <row r="25" spans="1:7" x14ac:dyDescent="0.25">
      <c r="A25" s="265" t="s">
        <v>703</v>
      </c>
      <c r="B25" s="266">
        <v>2687498.74</v>
      </c>
      <c r="C25" s="266">
        <v>0</v>
      </c>
      <c r="D25" s="266">
        <f t="shared" ref="D25" si="28">B25+C25</f>
        <v>2687498.74</v>
      </c>
      <c r="E25" s="266">
        <v>843578.43</v>
      </c>
      <c r="F25" s="266">
        <v>785391.47</v>
      </c>
      <c r="G25" s="266">
        <f t="shared" ref="G25" si="29">D25-E25</f>
        <v>1843920.31</v>
      </c>
    </row>
    <row r="26" spans="1:7" x14ac:dyDescent="0.25">
      <c r="A26" s="265" t="s">
        <v>704</v>
      </c>
      <c r="B26" s="266">
        <v>5539623.3200000003</v>
      </c>
      <c r="C26" s="266">
        <v>0</v>
      </c>
      <c r="D26" s="266">
        <f t="shared" ref="D26" si="30">B26+C26</f>
        <v>5539623.3200000003</v>
      </c>
      <c r="E26" s="266">
        <v>1078431.57</v>
      </c>
      <c r="F26" s="266">
        <v>1076921.81</v>
      </c>
      <c r="G26" s="266">
        <f t="shared" ref="G26" si="31">D26-E26</f>
        <v>4461191.75</v>
      </c>
    </row>
    <row r="27" spans="1:7" x14ac:dyDescent="0.25">
      <c r="A27" s="265" t="s">
        <v>705</v>
      </c>
      <c r="B27" s="266">
        <v>815216.67</v>
      </c>
      <c r="C27" s="266">
        <v>13981.33</v>
      </c>
      <c r="D27" s="266">
        <f t="shared" ref="D27" si="32">B27+C27</f>
        <v>829198</v>
      </c>
      <c r="E27" s="266">
        <v>304484.33</v>
      </c>
      <c r="F27" s="266">
        <v>304484.33</v>
      </c>
      <c r="G27" s="266">
        <f t="shared" ref="G27" si="33">D27-E27</f>
        <v>524713.66999999993</v>
      </c>
    </row>
    <row r="28" spans="1:7" x14ac:dyDescent="0.25">
      <c r="A28" s="265" t="s">
        <v>706</v>
      </c>
      <c r="B28" s="266">
        <v>44481984.549999997</v>
      </c>
      <c r="C28" s="266">
        <v>3710000</v>
      </c>
      <c r="D28" s="266">
        <f t="shared" ref="D28" si="34">B28+C28</f>
        <v>48191984.549999997</v>
      </c>
      <c r="E28" s="266">
        <v>21291525.649999999</v>
      </c>
      <c r="F28" s="266">
        <v>21038379.989999998</v>
      </c>
      <c r="G28" s="266">
        <f t="shared" ref="G28" si="35">D28-E28</f>
        <v>26900458.899999999</v>
      </c>
    </row>
    <row r="29" spans="1:7" x14ac:dyDescent="0.25">
      <c r="A29" s="265" t="s">
        <v>707</v>
      </c>
      <c r="B29" s="266">
        <v>55746467.299999997</v>
      </c>
      <c r="C29" s="266">
        <v>1616095.17</v>
      </c>
      <c r="D29" s="266">
        <f t="shared" ref="D29" si="36">B29+C29</f>
        <v>57362562.469999999</v>
      </c>
      <c r="E29" s="266">
        <v>20426267.350000001</v>
      </c>
      <c r="F29" s="266">
        <v>20213064.530000001</v>
      </c>
      <c r="G29" s="266">
        <f t="shared" ref="G29" si="37">D29-E29</f>
        <v>36936295.119999997</v>
      </c>
    </row>
    <row r="30" spans="1:7" x14ac:dyDescent="0.25">
      <c r="A30" s="265" t="s">
        <v>708</v>
      </c>
      <c r="B30" s="266">
        <v>14546281.189999999</v>
      </c>
      <c r="C30" s="266">
        <v>0</v>
      </c>
      <c r="D30" s="266">
        <f t="shared" ref="D30" si="38">B30+C30</f>
        <v>14546281.189999999</v>
      </c>
      <c r="E30" s="266">
        <v>5474800.9500000002</v>
      </c>
      <c r="F30" s="266">
        <v>5430400.4500000002</v>
      </c>
      <c r="G30" s="266">
        <f t="shared" ref="G30" si="39">D30-E30</f>
        <v>9071480.2399999984</v>
      </c>
    </row>
    <row r="31" spans="1:7" x14ac:dyDescent="0.25">
      <c r="A31" s="265" t="s">
        <v>709</v>
      </c>
      <c r="B31" s="266">
        <v>3880734.3</v>
      </c>
      <c r="C31" s="266">
        <v>0</v>
      </c>
      <c r="D31" s="266">
        <f t="shared" ref="D31" si="40">B31+C31</f>
        <v>3880734.3</v>
      </c>
      <c r="E31" s="266">
        <v>1589783.47</v>
      </c>
      <c r="F31" s="266">
        <v>1559286.31</v>
      </c>
      <c r="G31" s="266">
        <f t="shared" ref="G31" si="41">D31-E31</f>
        <v>2290950.83</v>
      </c>
    </row>
    <row r="32" spans="1:7" x14ac:dyDescent="0.25">
      <c r="A32" s="265" t="s">
        <v>710</v>
      </c>
      <c r="B32" s="266">
        <v>1567250.84</v>
      </c>
      <c r="C32" s="266">
        <v>0</v>
      </c>
      <c r="D32" s="266">
        <f t="shared" ref="D32" si="42">B32+C32</f>
        <v>1567250.84</v>
      </c>
      <c r="E32" s="266">
        <v>361624.51</v>
      </c>
      <c r="F32" s="266">
        <v>357552.12</v>
      </c>
      <c r="G32" s="266">
        <f t="shared" ref="G32" si="43">D32-E32</f>
        <v>1205626.33</v>
      </c>
    </row>
    <row r="33" spans="1:7" x14ac:dyDescent="0.25">
      <c r="A33" s="265" t="s">
        <v>711</v>
      </c>
      <c r="B33" s="266">
        <v>1131574.53</v>
      </c>
      <c r="C33" s="266">
        <v>300000</v>
      </c>
      <c r="D33" s="266">
        <f t="shared" ref="D33" si="44">B33+C33</f>
        <v>1431574.53</v>
      </c>
      <c r="E33" s="266">
        <v>432322.19</v>
      </c>
      <c r="F33" s="266">
        <v>430665.63</v>
      </c>
      <c r="G33" s="266">
        <f t="shared" ref="G33" si="45">D33-E33</f>
        <v>999252.34000000008</v>
      </c>
    </row>
    <row r="34" spans="1:7" x14ac:dyDescent="0.25">
      <c r="A34" s="265" t="s">
        <v>712</v>
      </c>
      <c r="B34" s="266">
        <v>376178.36</v>
      </c>
      <c r="C34" s="266">
        <v>50000</v>
      </c>
      <c r="D34" s="266">
        <f t="shared" ref="D34" si="46">B34+C34</f>
        <v>426178.36</v>
      </c>
      <c r="E34" s="266">
        <v>137169.35</v>
      </c>
      <c r="F34" s="266">
        <v>136306.03</v>
      </c>
      <c r="G34" s="266">
        <f t="shared" ref="G34" si="47">D34-E34</f>
        <v>289009.01</v>
      </c>
    </row>
    <row r="35" spans="1:7" x14ac:dyDescent="0.25">
      <c r="A35" s="265" t="s">
        <v>713</v>
      </c>
      <c r="B35" s="266">
        <v>298721.40999999997</v>
      </c>
      <c r="C35" s="266">
        <v>0</v>
      </c>
      <c r="D35" s="266">
        <f t="shared" ref="D35" si="48">B35+C35</f>
        <v>298721.40999999997</v>
      </c>
      <c r="E35" s="266">
        <v>176013.43</v>
      </c>
      <c r="F35" s="266">
        <v>175791.39</v>
      </c>
      <c r="G35" s="266">
        <f t="shared" ref="G35" si="49">D35-E35</f>
        <v>122707.97999999998</v>
      </c>
    </row>
    <row r="36" spans="1:7" x14ac:dyDescent="0.25">
      <c r="A36" s="265" t="s">
        <v>714</v>
      </c>
      <c r="B36" s="266">
        <v>870921.34</v>
      </c>
      <c r="C36" s="266">
        <v>15114.17</v>
      </c>
      <c r="D36" s="266">
        <f t="shared" ref="D36" si="50">B36+C36</f>
        <v>886035.51</v>
      </c>
      <c r="E36" s="266">
        <v>226382.01</v>
      </c>
      <c r="F36" s="266">
        <v>225778.09</v>
      </c>
      <c r="G36" s="266">
        <f t="shared" ref="G36" si="51">D36-E36</f>
        <v>659653.5</v>
      </c>
    </row>
    <row r="37" spans="1:7" x14ac:dyDescent="0.25">
      <c r="A37" s="265" t="s">
        <v>715</v>
      </c>
      <c r="B37" s="266">
        <v>8916466.3800000008</v>
      </c>
      <c r="C37" s="266">
        <v>1700000</v>
      </c>
      <c r="D37" s="266">
        <f t="shared" ref="D37" si="52">B37+C37</f>
        <v>10616466.380000001</v>
      </c>
      <c r="E37" s="266">
        <v>4458233.22</v>
      </c>
      <c r="F37" s="266">
        <v>3715194.35</v>
      </c>
      <c r="G37" s="266">
        <f t="shared" ref="G37" si="53">D37-E37</f>
        <v>6158233.1600000011</v>
      </c>
    </row>
    <row r="38" spans="1:7" x14ac:dyDescent="0.25">
      <c r="A38" s="265" t="s">
        <v>716</v>
      </c>
      <c r="B38" s="266">
        <v>6227737.96</v>
      </c>
      <c r="C38" s="266">
        <v>0</v>
      </c>
      <c r="D38" s="266">
        <f t="shared" ref="D38" si="54">B38+C38</f>
        <v>6227737.96</v>
      </c>
      <c r="E38" s="266">
        <v>3113869</v>
      </c>
      <c r="F38" s="266">
        <v>3113869</v>
      </c>
      <c r="G38" s="266">
        <f t="shared" ref="G38" si="55">D38-E38</f>
        <v>3113868.96</v>
      </c>
    </row>
    <row r="39" spans="1:7" x14ac:dyDescent="0.25">
      <c r="A39" s="265" t="s">
        <v>717</v>
      </c>
      <c r="B39" s="266">
        <v>4672228.13</v>
      </c>
      <c r="C39" s="266">
        <v>0</v>
      </c>
      <c r="D39" s="266">
        <f t="shared" ref="D39" si="56">B39+C39</f>
        <v>4672228.13</v>
      </c>
      <c r="E39" s="266">
        <v>2400000</v>
      </c>
      <c r="F39" s="266">
        <v>2400000</v>
      </c>
      <c r="G39" s="266">
        <f t="shared" ref="G39" si="57">D39-E39</f>
        <v>2272228.13</v>
      </c>
    </row>
    <row r="40" spans="1:7" x14ac:dyDescent="0.25">
      <c r="A40" s="265"/>
      <c r="B40" s="266">
        <v>0</v>
      </c>
      <c r="C40" s="266">
        <v>0</v>
      </c>
      <c r="D40" s="266">
        <f t="shared" si="0"/>
        <v>0</v>
      </c>
      <c r="E40" s="266">
        <v>0</v>
      </c>
      <c r="F40" s="266">
        <v>0</v>
      </c>
      <c r="G40" s="266">
        <f t="shared" si="1"/>
        <v>0</v>
      </c>
    </row>
    <row r="41" spans="1:7" x14ac:dyDescent="0.25">
      <c r="A41" s="267" t="s">
        <v>428</v>
      </c>
      <c r="B41" s="268">
        <f t="shared" ref="B41:C41" si="58">SUM(B5:B40)</f>
        <v>298657678.38999993</v>
      </c>
      <c r="C41" s="268">
        <f t="shared" si="58"/>
        <v>93345314.219999999</v>
      </c>
      <c r="D41" s="268">
        <f>SUM(D5:D40)</f>
        <v>392002992.60999995</v>
      </c>
      <c r="E41" s="268">
        <f t="shared" ref="E41:G41" si="59">SUM(E5:E40)</f>
        <v>139362042.44999999</v>
      </c>
      <c r="F41" s="268">
        <f t="shared" si="59"/>
        <v>136868676.54000002</v>
      </c>
      <c r="G41" s="268">
        <f t="shared" si="59"/>
        <v>252640950.16000003</v>
      </c>
    </row>
    <row r="44" spans="1:7" ht="55.35" customHeight="1" x14ac:dyDescent="0.25">
      <c r="A44" s="490" t="s">
        <v>718</v>
      </c>
      <c r="B44" s="491"/>
      <c r="C44" s="491"/>
      <c r="D44" s="491"/>
      <c r="E44" s="491"/>
      <c r="F44" s="491"/>
      <c r="G44" s="492"/>
    </row>
    <row r="45" spans="1:7" x14ac:dyDescent="0.25">
      <c r="A45" s="256"/>
      <c r="B45" s="257"/>
      <c r="C45" s="258"/>
      <c r="D45" s="259" t="s">
        <v>425</v>
      </c>
      <c r="E45" s="258"/>
      <c r="F45" s="260"/>
      <c r="G45" s="488" t="s">
        <v>426</v>
      </c>
    </row>
    <row r="46" spans="1:7" ht="22.5" x14ac:dyDescent="0.25">
      <c r="A46" s="261" t="s">
        <v>100</v>
      </c>
      <c r="B46" s="262" t="s">
        <v>341</v>
      </c>
      <c r="C46" s="262" t="s">
        <v>427</v>
      </c>
      <c r="D46" s="262" t="s">
        <v>402</v>
      </c>
      <c r="E46" s="262" t="s">
        <v>334</v>
      </c>
      <c r="F46" s="262" t="s">
        <v>347</v>
      </c>
      <c r="G46" s="489"/>
    </row>
    <row r="47" spans="1:7" x14ac:dyDescent="0.25">
      <c r="A47" s="269"/>
      <c r="B47" s="270"/>
      <c r="C47" s="270"/>
      <c r="D47" s="270"/>
      <c r="E47" s="270"/>
      <c r="F47" s="270"/>
      <c r="G47" s="270"/>
    </row>
    <row r="48" spans="1:7" x14ac:dyDescent="0.25">
      <c r="A48" s="271" t="s">
        <v>429</v>
      </c>
      <c r="B48" s="266">
        <v>0</v>
      </c>
      <c r="C48" s="266">
        <v>0</v>
      </c>
      <c r="D48" s="266">
        <f>B48+C48</f>
        <v>0</v>
      </c>
      <c r="E48" s="266">
        <v>0</v>
      </c>
      <c r="F48" s="266">
        <v>0</v>
      </c>
      <c r="G48" s="266">
        <f>D48-E48</f>
        <v>0</v>
      </c>
    </row>
    <row r="49" spans="1:7" x14ac:dyDescent="0.25">
      <c r="A49" s="271" t="s">
        <v>430</v>
      </c>
      <c r="B49" s="266">
        <v>0</v>
      </c>
      <c r="C49" s="266">
        <v>0</v>
      </c>
      <c r="D49" s="266">
        <f t="shared" ref="D49:D51" si="60">B49+C49</f>
        <v>0</v>
      </c>
      <c r="E49" s="266">
        <v>0</v>
      </c>
      <c r="F49" s="266">
        <v>0</v>
      </c>
      <c r="G49" s="266">
        <f t="shared" ref="G49:G51" si="61">D49-E49</f>
        <v>0</v>
      </c>
    </row>
    <row r="50" spans="1:7" x14ac:dyDescent="0.25">
      <c r="A50" s="271" t="s">
        <v>431</v>
      </c>
      <c r="B50" s="266">
        <v>0</v>
      </c>
      <c r="C50" s="266">
        <v>0</v>
      </c>
      <c r="D50" s="266">
        <f t="shared" si="60"/>
        <v>0</v>
      </c>
      <c r="E50" s="266">
        <v>0</v>
      </c>
      <c r="F50" s="266">
        <v>0</v>
      </c>
      <c r="G50" s="266">
        <f t="shared" si="61"/>
        <v>0</v>
      </c>
    </row>
    <row r="51" spans="1:7" x14ac:dyDescent="0.25">
      <c r="A51" s="271" t="s">
        <v>432</v>
      </c>
      <c r="B51" s="266">
        <v>0</v>
      </c>
      <c r="C51" s="266">
        <v>0</v>
      </c>
      <c r="D51" s="266">
        <f t="shared" si="60"/>
        <v>0</v>
      </c>
      <c r="E51" s="266">
        <v>0</v>
      </c>
      <c r="F51" s="266">
        <v>0</v>
      </c>
      <c r="G51" s="266">
        <f t="shared" si="61"/>
        <v>0</v>
      </c>
    </row>
    <row r="52" spans="1:7" x14ac:dyDescent="0.25">
      <c r="A52" s="271"/>
      <c r="B52" s="266"/>
      <c r="C52" s="266"/>
      <c r="D52" s="266"/>
      <c r="E52" s="266"/>
      <c r="F52" s="266"/>
      <c r="G52" s="266"/>
    </row>
    <row r="53" spans="1:7" x14ac:dyDescent="0.25">
      <c r="A53" s="267" t="s">
        <v>428</v>
      </c>
      <c r="B53" s="268">
        <f t="shared" ref="B53:G53" si="62">SUM(B48:B51)</f>
        <v>0</v>
      </c>
      <c r="C53" s="268">
        <f t="shared" si="62"/>
        <v>0</v>
      </c>
      <c r="D53" s="268">
        <f t="shared" si="62"/>
        <v>0</v>
      </c>
      <c r="E53" s="268">
        <f t="shared" si="62"/>
        <v>0</v>
      </c>
      <c r="F53" s="268">
        <f t="shared" si="62"/>
        <v>0</v>
      </c>
      <c r="G53" s="268">
        <f t="shared" si="62"/>
        <v>0</v>
      </c>
    </row>
    <row r="56" spans="1:7" ht="59.45" customHeight="1" x14ac:dyDescent="0.25">
      <c r="A56" s="493" t="s">
        <v>718</v>
      </c>
      <c r="B56" s="494"/>
      <c r="C56" s="494"/>
      <c r="D56" s="494"/>
      <c r="E56" s="494"/>
      <c r="F56" s="494"/>
      <c r="G56" s="495"/>
    </row>
    <row r="57" spans="1:7" x14ac:dyDescent="0.25">
      <c r="A57" s="256"/>
      <c r="B57" s="257"/>
      <c r="C57" s="258"/>
      <c r="D57" s="259" t="s">
        <v>425</v>
      </c>
      <c r="E57" s="258"/>
      <c r="F57" s="260"/>
      <c r="G57" s="488" t="s">
        <v>426</v>
      </c>
    </row>
    <row r="58" spans="1:7" ht="22.5" x14ac:dyDescent="0.25">
      <c r="A58" s="261" t="s">
        <v>100</v>
      </c>
      <c r="B58" s="262" t="s">
        <v>341</v>
      </c>
      <c r="C58" s="262" t="s">
        <v>427</v>
      </c>
      <c r="D58" s="262" t="s">
        <v>402</v>
      </c>
      <c r="E58" s="262" t="s">
        <v>334</v>
      </c>
      <c r="F58" s="262" t="s">
        <v>347</v>
      </c>
      <c r="G58" s="489"/>
    </row>
    <row r="59" spans="1:7" x14ac:dyDescent="0.25">
      <c r="A59" s="269"/>
      <c r="B59" s="270"/>
      <c r="C59" s="270"/>
      <c r="D59" s="270"/>
      <c r="E59" s="270"/>
      <c r="F59" s="270"/>
      <c r="G59" s="270"/>
    </row>
    <row r="60" spans="1:7" ht="30" x14ac:dyDescent="0.25">
      <c r="A60" s="272" t="s">
        <v>433</v>
      </c>
      <c r="B60" s="266">
        <v>0</v>
      </c>
      <c r="C60" s="266">
        <v>0</v>
      </c>
      <c r="D60" s="266">
        <f t="shared" ref="D60:D72" si="63">B60+C60</f>
        <v>0</v>
      </c>
      <c r="E60" s="266">
        <v>0</v>
      </c>
      <c r="F60" s="266">
        <v>0</v>
      </c>
      <c r="G60" s="266">
        <f t="shared" ref="G60:G72" si="64">D60-E60</f>
        <v>0</v>
      </c>
    </row>
    <row r="61" spans="1:7" x14ac:dyDescent="0.25">
      <c r="A61" s="272"/>
      <c r="B61" s="266"/>
      <c r="C61" s="266"/>
      <c r="D61" s="266"/>
      <c r="E61" s="266"/>
      <c r="F61" s="266"/>
      <c r="G61" s="266"/>
    </row>
    <row r="62" spans="1:7" x14ac:dyDescent="0.25">
      <c r="A62" s="272" t="s">
        <v>434</v>
      </c>
      <c r="B62" s="266">
        <v>0</v>
      </c>
      <c r="C62" s="266">
        <v>0</v>
      </c>
      <c r="D62" s="266">
        <f t="shared" si="63"/>
        <v>0</v>
      </c>
      <c r="E62" s="266">
        <v>0</v>
      </c>
      <c r="F62" s="266">
        <v>0</v>
      </c>
      <c r="G62" s="266">
        <f t="shared" si="64"/>
        <v>0</v>
      </c>
    </row>
    <row r="63" spans="1:7" x14ac:dyDescent="0.25">
      <c r="A63" s="272"/>
      <c r="B63" s="266"/>
      <c r="C63" s="266"/>
      <c r="D63" s="266"/>
      <c r="E63" s="266"/>
      <c r="F63" s="266"/>
      <c r="G63" s="266"/>
    </row>
    <row r="64" spans="1:7" ht="30" x14ac:dyDescent="0.25">
      <c r="A64" s="272" t="s">
        <v>435</v>
      </c>
      <c r="B64" s="266">
        <v>0</v>
      </c>
      <c r="C64" s="266">
        <v>0</v>
      </c>
      <c r="D64" s="266">
        <f t="shared" si="63"/>
        <v>0</v>
      </c>
      <c r="E64" s="266">
        <v>0</v>
      </c>
      <c r="F64" s="266">
        <v>0</v>
      </c>
      <c r="G64" s="266">
        <f t="shared" si="64"/>
        <v>0</v>
      </c>
    </row>
    <row r="65" spans="1:7" x14ac:dyDescent="0.25">
      <c r="A65" s="272"/>
      <c r="B65" s="266"/>
      <c r="C65" s="266"/>
      <c r="D65" s="266"/>
      <c r="E65" s="266"/>
      <c r="F65" s="266"/>
      <c r="G65" s="266"/>
    </row>
    <row r="66" spans="1:7" ht="30" x14ac:dyDescent="0.25">
      <c r="A66" s="272" t="s">
        <v>436</v>
      </c>
      <c r="B66" s="266">
        <v>0</v>
      </c>
      <c r="C66" s="266">
        <v>0</v>
      </c>
      <c r="D66" s="266">
        <f t="shared" si="63"/>
        <v>0</v>
      </c>
      <c r="E66" s="266">
        <v>0</v>
      </c>
      <c r="F66" s="266">
        <v>0</v>
      </c>
      <c r="G66" s="266">
        <f t="shared" si="64"/>
        <v>0</v>
      </c>
    </row>
    <row r="67" spans="1:7" x14ac:dyDescent="0.25">
      <c r="A67" s="272"/>
      <c r="B67" s="266"/>
      <c r="C67" s="266"/>
      <c r="D67" s="266"/>
      <c r="E67" s="266"/>
      <c r="F67" s="266"/>
      <c r="G67" s="266"/>
    </row>
    <row r="68" spans="1:7" ht="30" x14ac:dyDescent="0.25">
      <c r="A68" s="272" t="s">
        <v>437</v>
      </c>
      <c r="B68" s="266">
        <v>0</v>
      </c>
      <c r="C68" s="266">
        <v>0</v>
      </c>
      <c r="D68" s="266">
        <f t="shared" si="63"/>
        <v>0</v>
      </c>
      <c r="E68" s="266">
        <v>0</v>
      </c>
      <c r="F68" s="266">
        <v>0</v>
      </c>
      <c r="G68" s="266">
        <f t="shared" si="64"/>
        <v>0</v>
      </c>
    </row>
    <row r="69" spans="1:7" x14ac:dyDescent="0.25">
      <c r="A69" s="272"/>
      <c r="B69" s="266"/>
      <c r="C69" s="266"/>
      <c r="D69" s="266"/>
      <c r="E69" s="266"/>
      <c r="F69" s="266"/>
      <c r="G69" s="266"/>
    </row>
    <row r="70" spans="1:7" ht="30" x14ac:dyDescent="0.25">
      <c r="A70" s="272" t="s">
        <v>438</v>
      </c>
      <c r="B70" s="266">
        <v>0</v>
      </c>
      <c r="C70" s="266">
        <v>0</v>
      </c>
      <c r="D70" s="266">
        <f t="shared" ref="D70" si="65">B70+C70</f>
        <v>0</v>
      </c>
      <c r="E70" s="266">
        <v>0</v>
      </c>
      <c r="F70" s="266">
        <v>0</v>
      </c>
      <c r="G70" s="266">
        <f t="shared" ref="G70" si="66">D70-E70</f>
        <v>0</v>
      </c>
    </row>
    <row r="71" spans="1:7" x14ac:dyDescent="0.25">
      <c r="A71" s="272"/>
      <c r="B71" s="266"/>
      <c r="C71" s="266"/>
      <c r="D71" s="266"/>
      <c r="E71" s="266"/>
      <c r="F71" s="266"/>
      <c r="G71" s="266"/>
    </row>
    <row r="72" spans="1:7" ht="30" x14ac:dyDescent="0.25">
      <c r="A72" s="272" t="s">
        <v>439</v>
      </c>
      <c r="B72" s="266">
        <v>0</v>
      </c>
      <c r="C72" s="266">
        <v>0</v>
      </c>
      <c r="D72" s="266">
        <f t="shared" si="63"/>
        <v>0</v>
      </c>
      <c r="E72" s="266">
        <v>0</v>
      </c>
      <c r="F72" s="266">
        <v>0</v>
      </c>
      <c r="G72" s="266">
        <f t="shared" si="64"/>
        <v>0</v>
      </c>
    </row>
    <row r="73" spans="1:7" x14ac:dyDescent="0.25">
      <c r="A73" s="272"/>
      <c r="B73" s="266"/>
      <c r="C73" s="266"/>
      <c r="D73" s="266"/>
      <c r="E73" s="266"/>
      <c r="F73" s="266"/>
      <c r="G73" s="266"/>
    </row>
    <row r="74" spans="1:7" x14ac:dyDescent="0.25">
      <c r="A74" s="272" t="s">
        <v>440</v>
      </c>
      <c r="B74" s="266">
        <v>19816432.469999999</v>
      </c>
      <c r="C74" s="266">
        <v>1700000</v>
      </c>
      <c r="D74" s="266">
        <f t="shared" ref="D74" si="67">B74+C74</f>
        <v>21516432.469999999</v>
      </c>
      <c r="E74" s="266">
        <v>9972102.2200000007</v>
      </c>
      <c r="F74" s="266">
        <v>9229063.3499999996</v>
      </c>
      <c r="G74" s="266">
        <f t="shared" ref="G74" si="68">D74-E74</f>
        <v>11544330.249999998</v>
      </c>
    </row>
    <row r="75" spans="1:7" x14ac:dyDescent="0.25">
      <c r="A75" s="272"/>
      <c r="B75" s="266"/>
      <c r="C75" s="266"/>
      <c r="D75" s="266"/>
      <c r="E75" s="266"/>
      <c r="F75" s="266"/>
      <c r="G75" s="266"/>
    </row>
    <row r="76" spans="1:7" x14ac:dyDescent="0.25">
      <c r="A76" s="267" t="s">
        <v>428</v>
      </c>
      <c r="B76" s="268">
        <f t="shared" ref="B76:G76" si="69">SUM(B60:B74)</f>
        <v>19816432.469999999</v>
      </c>
      <c r="C76" s="268">
        <f t="shared" si="69"/>
        <v>1700000</v>
      </c>
      <c r="D76" s="268">
        <f t="shared" si="69"/>
        <v>21516432.469999999</v>
      </c>
      <c r="E76" s="268">
        <f t="shared" si="69"/>
        <v>9972102.2200000007</v>
      </c>
      <c r="F76" s="268">
        <f t="shared" si="69"/>
        <v>9229063.3499999996</v>
      </c>
      <c r="G76" s="268">
        <f t="shared" si="69"/>
        <v>11544330.249999998</v>
      </c>
    </row>
    <row r="78" spans="1:7" x14ac:dyDescent="0.25">
      <c r="A78" s="255" t="s">
        <v>441</v>
      </c>
    </row>
  </sheetData>
  <sheetProtection formatCells="0" formatColumns="0" formatRows="0" insertRows="0" deleteRows="0" autoFilter="0"/>
  <mergeCells count="6">
    <mergeCell ref="G57:G58"/>
    <mergeCell ref="A1:G1"/>
    <mergeCell ref="G2:G3"/>
    <mergeCell ref="A44:G44"/>
    <mergeCell ref="G45:G46"/>
    <mergeCell ref="A56:G56"/>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254261264.18000001</v>
      </c>
      <c r="C5" s="266">
        <v>25187456.920000002</v>
      </c>
      <c r="D5" s="266">
        <f>B5+C5</f>
        <v>279448721.10000002</v>
      </c>
      <c r="E5" s="266">
        <v>104568593.52</v>
      </c>
      <c r="F5" s="266">
        <v>102099640.81</v>
      </c>
      <c r="G5" s="266">
        <f>D5-E5</f>
        <v>174880127.58000004</v>
      </c>
    </row>
    <row r="6" spans="1:7" x14ac:dyDescent="0.25">
      <c r="A6" s="273"/>
      <c r="B6" s="266"/>
      <c r="C6" s="266"/>
      <c r="D6" s="266"/>
      <c r="E6" s="266"/>
      <c r="F6" s="266"/>
      <c r="G6" s="266"/>
    </row>
    <row r="7" spans="1:7" ht="9.9499999999999993" customHeight="1" x14ac:dyDescent="0.25">
      <c r="A7" s="273" t="s">
        <v>443</v>
      </c>
      <c r="B7" s="266">
        <v>37944948.979999997</v>
      </c>
      <c r="C7" s="266">
        <v>68074558.060000002</v>
      </c>
      <c r="D7" s="266">
        <f>B7+C7</f>
        <v>106019507.03999999</v>
      </c>
      <c r="E7" s="266">
        <v>31592326.010000002</v>
      </c>
      <c r="F7" s="266">
        <v>31567912.809999999</v>
      </c>
      <c r="G7" s="266">
        <f>D7-E7</f>
        <v>74427181.029999986</v>
      </c>
    </row>
    <row r="8" spans="1:7" x14ac:dyDescent="0.25">
      <c r="A8" s="273"/>
      <c r="B8" s="266"/>
      <c r="C8" s="266"/>
      <c r="D8" s="266"/>
      <c r="E8" s="266"/>
      <c r="F8" s="266"/>
      <c r="G8" s="266"/>
    </row>
    <row r="9" spans="1:7" ht="24.9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6451465.2300000004</v>
      </c>
      <c r="C11" s="266">
        <v>83299.240000000005</v>
      </c>
      <c r="D11" s="266">
        <f>B11+C11</f>
        <v>6534764.4700000007</v>
      </c>
      <c r="E11" s="266">
        <v>3201122.92</v>
      </c>
      <c r="F11" s="266">
        <v>3201122.92</v>
      </c>
      <c r="G11" s="266">
        <f>D11-E11</f>
        <v>3333641.5500000007</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298657678.39000005</v>
      </c>
      <c r="C15" s="278">
        <f t="shared" si="0"/>
        <v>93345314.219999999</v>
      </c>
      <c r="D15" s="278">
        <f t="shared" si="0"/>
        <v>392002992.61000001</v>
      </c>
      <c r="E15" s="278">
        <f t="shared" si="0"/>
        <v>139362042.44999999</v>
      </c>
      <c r="F15" s="278">
        <f t="shared" si="0"/>
        <v>136868676.53999999</v>
      </c>
      <c r="G15" s="278">
        <f t="shared" si="0"/>
        <v>252640950.16000003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681</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140847336.75999999</v>
      </c>
      <c r="C4" s="280">
        <f>SUM(C5:C11)</f>
        <v>90335.95</v>
      </c>
      <c r="D4" s="280">
        <f>B4+C4</f>
        <v>140937672.70999998</v>
      </c>
      <c r="E4" s="280">
        <f>SUM(E5:E11)</f>
        <v>54110168.480000004</v>
      </c>
      <c r="F4" s="280">
        <f>SUM(F5:F11)</f>
        <v>54110168.480000004</v>
      </c>
      <c r="G4" s="280">
        <f>D4-E4</f>
        <v>86827504.229999974</v>
      </c>
    </row>
    <row r="5" spans="1:8" x14ac:dyDescent="0.25">
      <c r="A5" s="281" t="s">
        <v>445</v>
      </c>
      <c r="B5" s="266">
        <v>70926099.200000003</v>
      </c>
      <c r="C5" s="266">
        <v>65608.31</v>
      </c>
      <c r="D5" s="266">
        <f t="shared" ref="D5:D68" si="0">B5+C5</f>
        <v>70991707.510000005</v>
      </c>
      <c r="E5" s="266">
        <v>31771312.890000001</v>
      </c>
      <c r="F5" s="266">
        <v>31771312.890000001</v>
      </c>
      <c r="G5" s="266">
        <f t="shared" ref="G5:G68" si="1">D5-E5</f>
        <v>39220394.620000005</v>
      </c>
      <c r="H5" s="282">
        <v>1100</v>
      </c>
    </row>
    <row r="6" spans="1:8" x14ac:dyDescent="0.25">
      <c r="A6" s="281" t="s">
        <v>446</v>
      </c>
      <c r="B6" s="266">
        <v>1008400</v>
      </c>
      <c r="C6" s="266">
        <v>46400</v>
      </c>
      <c r="D6" s="266">
        <f t="shared" si="0"/>
        <v>1054800</v>
      </c>
      <c r="E6" s="266">
        <v>404276.01</v>
      </c>
      <c r="F6" s="266">
        <v>404276.01</v>
      </c>
      <c r="G6" s="266">
        <f t="shared" si="1"/>
        <v>650523.99</v>
      </c>
      <c r="H6" s="282">
        <v>1200</v>
      </c>
    </row>
    <row r="7" spans="1:8" x14ac:dyDescent="0.25">
      <c r="A7" s="281" t="s">
        <v>447</v>
      </c>
      <c r="B7" s="266">
        <v>16698853.91</v>
      </c>
      <c r="C7" s="266">
        <v>14574.6</v>
      </c>
      <c r="D7" s="266">
        <f t="shared" si="0"/>
        <v>16713428.51</v>
      </c>
      <c r="E7" s="266">
        <v>551026.52</v>
      </c>
      <c r="F7" s="266">
        <v>551026.52</v>
      </c>
      <c r="G7" s="266">
        <f t="shared" si="1"/>
        <v>16162401.99</v>
      </c>
      <c r="H7" s="282">
        <v>1300</v>
      </c>
    </row>
    <row r="8" spans="1:8" x14ac:dyDescent="0.25">
      <c r="A8" s="281" t="s">
        <v>448</v>
      </c>
      <c r="B8" s="266">
        <v>740000</v>
      </c>
      <c r="C8" s="266">
        <v>0</v>
      </c>
      <c r="D8" s="266">
        <f t="shared" si="0"/>
        <v>740000</v>
      </c>
      <c r="E8" s="266">
        <v>0</v>
      </c>
      <c r="F8" s="266">
        <v>0</v>
      </c>
      <c r="G8" s="266">
        <f t="shared" si="1"/>
        <v>740000</v>
      </c>
      <c r="H8" s="282">
        <v>1400</v>
      </c>
    </row>
    <row r="9" spans="1:8" x14ac:dyDescent="0.25">
      <c r="A9" s="281" t="s">
        <v>449</v>
      </c>
      <c r="B9" s="266">
        <v>49873983.649999999</v>
      </c>
      <c r="C9" s="266">
        <v>57321.24</v>
      </c>
      <c r="D9" s="266">
        <f t="shared" si="0"/>
        <v>49931304.890000001</v>
      </c>
      <c r="E9" s="266">
        <v>21383553.059999999</v>
      </c>
      <c r="F9" s="266">
        <v>21383553.059999999</v>
      </c>
      <c r="G9" s="266">
        <f t="shared" si="1"/>
        <v>28547751.830000002</v>
      </c>
      <c r="H9" s="282">
        <v>1500</v>
      </c>
    </row>
    <row r="10" spans="1:8" x14ac:dyDescent="0.25">
      <c r="A10" s="281" t="s">
        <v>450</v>
      </c>
      <c r="B10" s="266">
        <v>1600000</v>
      </c>
      <c r="C10" s="266">
        <v>-93568.2</v>
      </c>
      <c r="D10" s="266">
        <f t="shared" si="0"/>
        <v>1506431.8</v>
      </c>
      <c r="E10" s="266">
        <v>0</v>
      </c>
      <c r="F10" s="266">
        <v>0</v>
      </c>
      <c r="G10" s="266">
        <f t="shared" si="1"/>
        <v>1506431.8</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25166119.189999998</v>
      </c>
      <c r="C12" s="283">
        <f>SUM(C13:C21)</f>
        <v>1549047.28</v>
      </c>
      <c r="D12" s="283">
        <f t="shared" si="0"/>
        <v>26715166.469999999</v>
      </c>
      <c r="E12" s="283">
        <f>SUM(E13:E21)</f>
        <v>9111047.8499999996</v>
      </c>
      <c r="F12" s="283">
        <f>SUM(F13:F21)</f>
        <v>7953787.2400000002</v>
      </c>
      <c r="G12" s="283">
        <f t="shared" si="1"/>
        <v>17604118.619999997</v>
      </c>
      <c r="H12" s="284">
        <v>0</v>
      </c>
    </row>
    <row r="13" spans="1:8" x14ac:dyDescent="0.25">
      <c r="A13" s="281" t="s">
        <v>452</v>
      </c>
      <c r="B13" s="266">
        <v>2089811.81</v>
      </c>
      <c r="C13" s="266">
        <v>14800</v>
      </c>
      <c r="D13" s="266">
        <f t="shared" si="0"/>
        <v>2104611.81</v>
      </c>
      <c r="E13" s="266">
        <v>409282.57</v>
      </c>
      <c r="F13" s="266">
        <v>389308.79</v>
      </c>
      <c r="G13" s="266">
        <f t="shared" si="1"/>
        <v>1695329.24</v>
      </c>
      <c r="H13" s="282">
        <v>2100</v>
      </c>
    </row>
    <row r="14" spans="1:8" x14ac:dyDescent="0.25">
      <c r="A14" s="281" t="s">
        <v>453</v>
      </c>
      <c r="B14" s="266">
        <v>912914.31</v>
      </c>
      <c r="C14" s="266">
        <v>2300</v>
      </c>
      <c r="D14" s="266">
        <f t="shared" si="0"/>
        <v>915214.31</v>
      </c>
      <c r="E14" s="266">
        <v>181269.79</v>
      </c>
      <c r="F14" s="266">
        <v>159108.04</v>
      </c>
      <c r="G14" s="266">
        <f t="shared" si="1"/>
        <v>733944.52</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5363956.45</v>
      </c>
      <c r="C16" s="266">
        <v>0</v>
      </c>
      <c r="D16" s="266">
        <f t="shared" si="0"/>
        <v>5363956.45</v>
      </c>
      <c r="E16" s="266">
        <v>2682247.6</v>
      </c>
      <c r="F16" s="266">
        <v>2184890.06</v>
      </c>
      <c r="G16" s="266">
        <f t="shared" si="1"/>
        <v>2681708.85</v>
      </c>
      <c r="H16" s="282">
        <v>2400</v>
      </c>
    </row>
    <row r="17" spans="1:8" x14ac:dyDescent="0.25">
      <c r="A17" s="281" t="s">
        <v>456</v>
      </c>
      <c r="B17" s="266">
        <v>2712706.35</v>
      </c>
      <c r="C17" s="266">
        <v>97000</v>
      </c>
      <c r="D17" s="266">
        <f t="shared" si="0"/>
        <v>2809706.35</v>
      </c>
      <c r="E17" s="266">
        <v>444521.6</v>
      </c>
      <c r="F17" s="266">
        <v>306374.2</v>
      </c>
      <c r="G17" s="266">
        <f t="shared" si="1"/>
        <v>2365184.75</v>
      </c>
      <c r="H17" s="282">
        <v>2500</v>
      </c>
    </row>
    <row r="18" spans="1:8" x14ac:dyDescent="0.25">
      <c r="A18" s="281" t="s">
        <v>457</v>
      </c>
      <c r="B18" s="266">
        <v>10011482.76</v>
      </c>
      <c r="C18" s="266">
        <v>1408247.28</v>
      </c>
      <c r="D18" s="266">
        <f t="shared" si="0"/>
        <v>11419730.039999999</v>
      </c>
      <c r="E18" s="266">
        <v>4394120.97</v>
      </c>
      <c r="F18" s="266">
        <v>3948506.83</v>
      </c>
      <c r="G18" s="266">
        <f t="shared" si="1"/>
        <v>7025609.0699999994</v>
      </c>
      <c r="H18" s="282">
        <v>2600</v>
      </c>
    </row>
    <row r="19" spans="1:8" x14ac:dyDescent="0.25">
      <c r="A19" s="281" t="s">
        <v>458</v>
      </c>
      <c r="B19" s="266">
        <v>1515271.77</v>
      </c>
      <c r="C19" s="266">
        <v>-32000</v>
      </c>
      <c r="D19" s="266">
        <f t="shared" si="0"/>
        <v>1483271.77</v>
      </c>
      <c r="E19" s="266">
        <v>206030.58</v>
      </c>
      <c r="F19" s="266">
        <v>206030.58</v>
      </c>
      <c r="G19" s="266">
        <f t="shared" si="1"/>
        <v>1277241.19</v>
      </c>
      <c r="H19" s="282">
        <v>2700</v>
      </c>
    </row>
    <row r="20" spans="1:8" x14ac:dyDescent="0.25">
      <c r="A20" s="281" t="s">
        <v>459</v>
      </c>
      <c r="B20" s="266">
        <v>230000</v>
      </c>
      <c r="C20" s="266">
        <v>0</v>
      </c>
      <c r="D20" s="266">
        <f t="shared" si="0"/>
        <v>230000</v>
      </c>
      <c r="E20" s="266">
        <v>25288</v>
      </c>
      <c r="F20" s="266">
        <v>25288</v>
      </c>
      <c r="G20" s="266">
        <f t="shared" si="1"/>
        <v>204712</v>
      </c>
      <c r="H20" s="282">
        <v>2800</v>
      </c>
    </row>
    <row r="21" spans="1:8" x14ac:dyDescent="0.25">
      <c r="A21" s="281" t="s">
        <v>460</v>
      </c>
      <c r="B21" s="266">
        <v>2329975.7400000002</v>
      </c>
      <c r="C21" s="266">
        <v>58700</v>
      </c>
      <c r="D21" s="266">
        <f t="shared" si="0"/>
        <v>2388675.7400000002</v>
      </c>
      <c r="E21" s="266">
        <v>768286.74</v>
      </c>
      <c r="F21" s="266">
        <v>734280.74</v>
      </c>
      <c r="G21" s="266">
        <f t="shared" si="1"/>
        <v>1620389.0000000002</v>
      </c>
      <c r="H21" s="282">
        <v>2900</v>
      </c>
    </row>
    <row r="22" spans="1:8" x14ac:dyDescent="0.25">
      <c r="A22" s="279" t="s">
        <v>125</v>
      </c>
      <c r="B22" s="283">
        <f>SUM(B23:B31)</f>
        <v>52610365.189999998</v>
      </c>
      <c r="C22" s="283">
        <f>SUM(C23:C31)</f>
        <v>11756458.140000001</v>
      </c>
      <c r="D22" s="283">
        <f t="shared" si="0"/>
        <v>64366823.329999998</v>
      </c>
      <c r="E22" s="283">
        <f>SUM(E23:E31)</f>
        <v>26674340.339999996</v>
      </c>
      <c r="F22" s="283">
        <f>SUM(F23:F31)</f>
        <v>26167687.109999999</v>
      </c>
      <c r="G22" s="283">
        <f t="shared" si="1"/>
        <v>37692482.990000002</v>
      </c>
      <c r="H22" s="284">
        <v>0</v>
      </c>
    </row>
    <row r="23" spans="1:8" x14ac:dyDescent="0.25">
      <c r="A23" s="281" t="s">
        <v>461</v>
      </c>
      <c r="B23" s="266">
        <v>13785640</v>
      </c>
      <c r="C23" s="266">
        <v>62000</v>
      </c>
      <c r="D23" s="266">
        <f t="shared" si="0"/>
        <v>13847640</v>
      </c>
      <c r="E23" s="266">
        <v>8957271.9399999995</v>
      </c>
      <c r="F23" s="266">
        <v>8947790.0500000007</v>
      </c>
      <c r="G23" s="266">
        <f t="shared" si="1"/>
        <v>4890368.0600000005</v>
      </c>
      <c r="H23" s="282">
        <v>3100</v>
      </c>
    </row>
    <row r="24" spans="1:8" x14ac:dyDescent="0.25">
      <c r="A24" s="281" t="s">
        <v>462</v>
      </c>
      <c r="B24" s="266">
        <v>1117026</v>
      </c>
      <c r="C24" s="266">
        <v>333000</v>
      </c>
      <c r="D24" s="266">
        <f t="shared" si="0"/>
        <v>1450026</v>
      </c>
      <c r="E24" s="266">
        <v>379563.19</v>
      </c>
      <c r="F24" s="266">
        <v>371443.19</v>
      </c>
      <c r="G24" s="266">
        <f t="shared" si="1"/>
        <v>1070462.81</v>
      </c>
      <c r="H24" s="282">
        <v>3200</v>
      </c>
    </row>
    <row r="25" spans="1:8" x14ac:dyDescent="0.25">
      <c r="A25" s="281" t="s">
        <v>463</v>
      </c>
      <c r="B25" s="266">
        <v>4526369.38</v>
      </c>
      <c r="C25" s="266">
        <v>-185497.28</v>
      </c>
      <c r="D25" s="266">
        <f t="shared" si="0"/>
        <v>4340872.0999999996</v>
      </c>
      <c r="E25" s="266">
        <v>249488.79</v>
      </c>
      <c r="F25" s="266">
        <v>248488.79</v>
      </c>
      <c r="G25" s="266">
        <f t="shared" si="1"/>
        <v>4091383.3099999996</v>
      </c>
      <c r="H25" s="282">
        <v>3300</v>
      </c>
    </row>
    <row r="26" spans="1:8" x14ac:dyDescent="0.25">
      <c r="A26" s="281" t="s">
        <v>464</v>
      </c>
      <c r="B26" s="266">
        <v>2530000</v>
      </c>
      <c r="C26" s="266">
        <v>690000</v>
      </c>
      <c r="D26" s="266">
        <f t="shared" si="0"/>
        <v>3220000</v>
      </c>
      <c r="E26" s="266">
        <v>2251593.08</v>
      </c>
      <c r="F26" s="266">
        <v>2251593.08</v>
      </c>
      <c r="G26" s="266">
        <f t="shared" si="1"/>
        <v>968406.91999999993</v>
      </c>
      <c r="H26" s="282">
        <v>3400</v>
      </c>
    </row>
    <row r="27" spans="1:8" x14ac:dyDescent="0.25">
      <c r="A27" s="281" t="s">
        <v>465</v>
      </c>
      <c r="B27" s="266">
        <v>6044121.46</v>
      </c>
      <c r="C27" s="266">
        <v>-179204.83</v>
      </c>
      <c r="D27" s="266">
        <f t="shared" si="0"/>
        <v>5864916.6299999999</v>
      </c>
      <c r="E27" s="266">
        <v>1597919.79</v>
      </c>
      <c r="F27" s="266">
        <v>1592700.79</v>
      </c>
      <c r="G27" s="266">
        <f t="shared" si="1"/>
        <v>4266996.84</v>
      </c>
      <c r="H27" s="282">
        <v>3500</v>
      </c>
    </row>
    <row r="28" spans="1:8" x14ac:dyDescent="0.25">
      <c r="A28" s="281" t="s">
        <v>466</v>
      </c>
      <c r="B28" s="266">
        <v>1580836.41</v>
      </c>
      <c r="C28" s="266">
        <v>15000</v>
      </c>
      <c r="D28" s="266">
        <f t="shared" si="0"/>
        <v>1595836.41</v>
      </c>
      <c r="E28" s="266">
        <v>384172.19</v>
      </c>
      <c r="F28" s="266">
        <v>327204.19</v>
      </c>
      <c r="G28" s="266">
        <f t="shared" si="1"/>
        <v>1211664.22</v>
      </c>
      <c r="H28" s="282">
        <v>3600</v>
      </c>
    </row>
    <row r="29" spans="1:8" x14ac:dyDescent="0.25">
      <c r="A29" s="281" t="s">
        <v>467</v>
      </c>
      <c r="B29" s="266">
        <v>1893600.85</v>
      </c>
      <c r="C29" s="266">
        <v>-400</v>
      </c>
      <c r="D29" s="266">
        <f t="shared" si="0"/>
        <v>1893200.85</v>
      </c>
      <c r="E29" s="266">
        <v>85312.74</v>
      </c>
      <c r="F29" s="266">
        <v>80107.740000000005</v>
      </c>
      <c r="G29" s="266">
        <f t="shared" si="1"/>
        <v>1807888.11</v>
      </c>
      <c r="H29" s="282">
        <v>3700</v>
      </c>
    </row>
    <row r="30" spans="1:8" x14ac:dyDescent="0.25">
      <c r="A30" s="281" t="s">
        <v>468</v>
      </c>
      <c r="B30" s="266">
        <v>17548734.620000001</v>
      </c>
      <c r="C30" s="266">
        <v>8797578.9199999999</v>
      </c>
      <c r="D30" s="266">
        <f t="shared" si="0"/>
        <v>26346313.539999999</v>
      </c>
      <c r="E30" s="266">
        <v>9732609.1099999994</v>
      </c>
      <c r="F30" s="266">
        <v>9471816.7699999996</v>
      </c>
      <c r="G30" s="266">
        <f t="shared" si="1"/>
        <v>16613704.43</v>
      </c>
      <c r="H30" s="282">
        <v>3800</v>
      </c>
    </row>
    <row r="31" spans="1:8" x14ac:dyDescent="0.25">
      <c r="A31" s="281" t="s">
        <v>469</v>
      </c>
      <c r="B31" s="266">
        <v>3584036.47</v>
      </c>
      <c r="C31" s="266">
        <v>2223981.33</v>
      </c>
      <c r="D31" s="266">
        <f t="shared" si="0"/>
        <v>5808017.8000000007</v>
      </c>
      <c r="E31" s="266">
        <v>3036409.51</v>
      </c>
      <c r="F31" s="266">
        <v>2876542.51</v>
      </c>
      <c r="G31" s="266">
        <f t="shared" si="1"/>
        <v>2771608.290000001</v>
      </c>
      <c r="H31" s="282">
        <v>3900</v>
      </c>
    </row>
    <row r="32" spans="1:8" x14ac:dyDescent="0.25">
      <c r="A32" s="279" t="s">
        <v>126</v>
      </c>
      <c r="B32" s="283">
        <f>SUM(B33:B41)</f>
        <v>42088908.269999996</v>
      </c>
      <c r="C32" s="283">
        <f>SUM(C33:C41)</f>
        <v>11874914.790000001</v>
      </c>
      <c r="D32" s="283">
        <f t="shared" si="0"/>
        <v>53963823.059999995</v>
      </c>
      <c r="E32" s="283">
        <f>SUM(E33:E41)</f>
        <v>17874159.770000003</v>
      </c>
      <c r="F32" s="283">
        <f>SUM(F33:F41)</f>
        <v>17069120.899999999</v>
      </c>
      <c r="G32" s="283">
        <f t="shared" si="1"/>
        <v>36089663.289999992</v>
      </c>
      <c r="H32" s="284">
        <v>0</v>
      </c>
    </row>
    <row r="33" spans="1:8" x14ac:dyDescent="0.25">
      <c r="A33" s="281" t="s">
        <v>127</v>
      </c>
      <c r="B33" s="266">
        <v>19816432.469999999</v>
      </c>
      <c r="C33" s="266">
        <v>1700000</v>
      </c>
      <c r="D33" s="266">
        <f t="shared" si="0"/>
        <v>21516432.469999999</v>
      </c>
      <c r="E33" s="266">
        <v>9972102.2200000007</v>
      </c>
      <c r="F33" s="266">
        <v>9229063.3499999996</v>
      </c>
      <c r="G33" s="266">
        <f t="shared" si="1"/>
        <v>11544330.249999998</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1085659.5900000001</v>
      </c>
      <c r="C35" s="266">
        <v>0</v>
      </c>
      <c r="D35" s="266">
        <f t="shared" si="0"/>
        <v>1085659.5900000001</v>
      </c>
      <c r="E35" s="266">
        <v>0</v>
      </c>
      <c r="F35" s="266">
        <v>0</v>
      </c>
      <c r="G35" s="266">
        <f t="shared" si="1"/>
        <v>1085659.5900000001</v>
      </c>
      <c r="H35" s="282">
        <v>4300</v>
      </c>
    </row>
    <row r="36" spans="1:8" x14ac:dyDescent="0.25">
      <c r="A36" s="281" t="s">
        <v>130</v>
      </c>
      <c r="B36" s="266">
        <v>14435350.98</v>
      </c>
      <c r="C36" s="266">
        <v>10091615.550000001</v>
      </c>
      <c r="D36" s="266">
        <f t="shared" si="0"/>
        <v>24526966.530000001</v>
      </c>
      <c r="E36" s="266">
        <v>4700934.63</v>
      </c>
      <c r="F36" s="266">
        <v>4638934.63</v>
      </c>
      <c r="G36" s="266">
        <f t="shared" si="1"/>
        <v>19826031.900000002</v>
      </c>
      <c r="H36" s="282">
        <v>4400</v>
      </c>
    </row>
    <row r="37" spans="1:8" x14ac:dyDescent="0.25">
      <c r="A37" s="281" t="s">
        <v>131</v>
      </c>
      <c r="B37" s="266">
        <v>6451465.2300000004</v>
      </c>
      <c r="C37" s="266">
        <v>83299.240000000005</v>
      </c>
      <c r="D37" s="266">
        <f t="shared" si="0"/>
        <v>6534764.4700000007</v>
      </c>
      <c r="E37" s="266">
        <v>3201122.92</v>
      </c>
      <c r="F37" s="266">
        <v>3201122.92</v>
      </c>
      <c r="G37" s="266">
        <f t="shared" si="1"/>
        <v>3333641.5500000007</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300000</v>
      </c>
      <c r="C40" s="266">
        <v>0</v>
      </c>
      <c r="D40" s="266">
        <f t="shared" si="0"/>
        <v>300000</v>
      </c>
      <c r="E40" s="266">
        <v>0</v>
      </c>
      <c r="F40" s="266">
        <v>0</v>
      </c>
      <c r="G40" s="266">
        <f t="shared" si="1"/>
        <v>300000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4552858.16</v>
      </c>
      <c r="C42" s="283">
        <f>SUM(C43:C51)</f>
        <v>3370056.2800000003</v>
      </c>
      <c r="D42" s="283">
        <f t="shared" si="0"/>
        <v>7922914.4400000004</v>
      </c>
      <c r="E42" s="283">
        <f>SUM(E43:E51)</f>
        <v>1075995.3699999999</v>
      </c>
      <c r="F42" s="283">
        <f>SUM(F43:F51)</f>
        <v>1051582.17</v>
      </c>
      <c r="G42" s="283">
        <f t="shared" si="1"/>
        <v>6846919.0700000003</v>
      </c>
      <c r="H42" s="284">
        <v>0</v>
      </c>
    </row>
    <row r="43" spans="1:8" x14ac:dyDescent="0.25">
      <c r="A43" s="285" t="s">
        <v>472</v>
      </c>
      <c r="B43" s="266">
        <v>1556858.16</v>
      </c>
      <c r="C43" s="266">
        <v>99600</v>
      </c>
      <c r="D43" s="266">
        <f t="shared" si="0"/>
        <v>1656458.16</v>
      </c>
      <c r="E43" s="266">
        <v>301584.17</v>
      </c>
      <c r="F43" s="266">
        <v>295986.17</v>
      </c>
      <c r="G43" s="266">
        <f t="shared" si="1"/>
        <v>1354873.99</v>
      </c>
      <c r="H43" s="282">
        <v>5100</v>
      </c>
    </row>
    <row r="44" spans="1:8" x14ac:dyDescent="0.25">
      <c r="A44" s="281" t="s">
        <v>473</v>
      </c>
      <c r="B44" s="266">
        <v>20000</v>
      </c>
      <c r="C44" s="266">
        <v>0</v>
      </c>
      <c r="D44" s="266">
        <f t="shared" si="0"/>
        <v>20000</v>
      </c>
      <c r="E44" s="266">
        <v>0</v>
      </c>
      <c r="F44" s="266">
        <v>0</v>
      </c>
      <c r="G44" s="266">
        <f t="shared" si="1"/>
        <v>20000</v>
      </c>
      <c r="H44" s="282">
        <v>5200</v>
      </c>
    </row>
    <row r="45" spans="1:8" x14ac:dyDescent="0.25">
      <c r="A45" s="281" t="s">
        <v>474</v>
      </c>
      <c r="B45" s="266">
        <v>10000</v>
      </c>
      <c r="C45" s="266">
        <v>0</v>
      </c>
      <c r="D45" s="266">
        <f t="shared" si="0"/>
        <v>10000</v>
      </c>
      <c r="E45" s="266">
        <v>10000</v>
      </c>
      <c r="F45" s="266">
        <v>10000</v>
      </c>
      <c r="G45" s="266">
        <f t="shared" si="1"/>
        <v>0</v>
      </c>
      <c r="H45" s="282">
        <v>5300</v>
      </c>
    </row>
    <row r="46" spans="1:8" x14ac:dyDescent="0.25">
      <c r="A46" s="281" t="s">
        <v>475</v>
      </c>
      <c r="B46" s="266">
        <v>115000</v>
      </c>
      <c r="C46" s="266">
        <v>4025000</v>
      </c>
      <c r="D46" s="266">
        <f t="shared" si="0"/>
        <v>4140000</v>
      </c>
      <c r="E46" s="266">
        <v>0</v>
      </c>
      <c r="F46" s="266">
        <v>0</v>
      </c>
      <c r="G46" s="266">
        <f t="shared" si="1"/>
        <v>4140000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2820000</v>
      </c>
      <c r="C48" s="266">
        <v>-754543.72</v>
      </c>
      <c r="D48" s="266">
        <f t="shared" si="0"/>
        <v>2065456.28</v>
      </c>
      <c r="E48" s="266">
        <v>764411.2</v>
      </c>
      <c r="F48" s="266">
        <v>745596</v>
      </c>
      <c r="G48" s="266">
        <f t="shared" si="1"/>
        <v>1301045.08</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31000</v>
      </c>
      <c r="C51" s="266">
        <v>0</v>
      </c>
      <c r="D51" s="266">
        <f t="shared" si="0"/>
        <v>31000</v>
      </c>
      <c r="E51" s="266">
        <v>0</v>
      </c>
      <c r="F51" s="266">
        <v>0</v>
      </c>
      <c r="G51" s="266">
        <f t="shared" si="1"/>
        <v>31000</v>
      </c>
      <c r="H51" s="282">
        <v>5900</v>
      </c>
    </row>
    <row r="52" spans="1:8" x14ac:dyDescent="0.25">
      <c r="A52" s="279" t="s">
        <v>151</v>
      </c>
      <c r="B52" s="283">
        <f>SUM(B53:B55)</f>
        <v>33392090.82</v>
      </c>
      <c r="C52" s="283">
        <f>SUM(C53:C55)</f>
        <v>64704501.780000001</v>
      </c>
      <c r="D52" s="283">
        <f t="shared" si="0"/>
        <v>98096592.599999994</v>
      </c>
      <c r="E52" s="283">
        <f>SUM(E53:E55)</f>
        <v>30516330.640000001</v>
      </c>
      <c r="F52" s="283">
        <f>SUM(F53:F55)</f>
        <v>30516330.640000001</v>
      </c>
      <c r="G52" s="283">
        <f t="shared" si="1"/>
        <v>67580261.959999993</v>
      </c>
      <c r="H52" s="284">
        <v>0</v>
      </c>
    </row>
    <row r="53" spans="1:8" x14ac:dyDescent="0.25">
      <c r="A53" s="281" t="s">
        <v>480</v>
      </c>
      <c r="B53" s="266">
        <v>33392090.82</v>
      </c>
      <c r="C53" s="266">
        <v>64704501.780000001</v>
      </c>
      <c r="D53" s="266">
        <f t="shared" si="0"/>
        <v>98096592.599999994</v>
      </c>
      <c r="E53" s="266">
        <v>30516330.640000001</v>
      </c>
      <c r="F53" s="266">
        <v>30516330.640000001</v>
      </c>
      <c r="G53" s="266">
        <f t="shared" si="1"/>
        <v>67580261.959999993</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298657678.38999999</v>
      </c>
      <c r="C76" s="278">
        <f t="shared" si="4"/>
        <v>93345314.219999999</v>
      </c>
      <c r="D76" s="278">
        <f t="shared" si="4"/>
        <v>392002992.61000001</v>
      </c>
      <c r="E76" s="278">
        <f t="shared" si="4"/>
        <v>139362042.44999999</v>
      </c>
      <c r="F76" s="278">
        <f t="shared" si="4"/>
        <v>136868676.54000002</v>
      </c>
      <c r="G76" s="278">
        <f t="shared" si="4"/>
        <v>252640950.15999997</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G43"/>
  <sheetViews>
    <sheetView showGridLines="0"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719</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179409832.53000003</v>
      </c>
      <c r="C5" s="283">
        <f t="shared" si="0"/>
        <v>10761986.689999999</v>
      </c>
      <c r="D5" s="283">
        <f t="shared" si="0"/>
        <v>190171819.22</v>
      </c>
      <c r="E5" s="283">
        <f t="shared" si="0"/>
        <v>70801500.019999996</v>
      </c>
      <c r="F5" s="283">
        <f t="shared" si="0"/>
        <v>69868327.200000003</v>
      </c>
      <c r="G5" s="283">
        <f t="shared" si="0"/>
        <v>119370319.20000002</v>
      </c>
    </row>
    <row r="6" spans="1:7" x14ac:dyDescent="0.25">
      <c r="A6" s="288" t="s">
        <v>495</v>
      </c>
      <c r="B6" s="266">
        <v>32133895.989999998</v>
      </c>
      <c r="C6" s="266">
        <v>6629578.9199999999</v>
      </c>
      <c r="D6" s="266">
        <f>B6+C6</f>
        <v>38763474.909999996</v>
      </c>
      <c r="E6" s="266">
        <v>14527016.66</v>
      </c>
      <c r="F6" s="266">
        <v>14187116.220000001</v>
      </c>
      <c r="G6" s="266">
        <f>D6-E6</f>
        <v>24236458.249999996</v>
      </c>
    </row>
    <row r="7" spans="1:7" x14ac:dyDescent="0.25">
      <c r="A7" s="288" t="s">
        <v>496</v>
      </c>
      <c r="B7" s="266">
        <v>540254.94999999995</v>
      </c>
      <c r="C7" s="266">
        <v>0</v>
      </c>
      <c r="D7" s="266">
        <f t="shared" ref="D7:D13" si="1">B7+C7</f>
        <v>540254.94999999995</v>
      </c>
      <c r="E7" s="266">
        <v>216200.7</v>
      </c>
      <c r="F7" s="266">
        <v>215634.22</v>
      </c>
      <c r="G7" s="266">
        <f t="shared" ref="G7:G13" si="2">D7-E7</f>
        <v>324054.24999999994</v>
      </c>
    </row>
    <row r="8" spans="1:7" x14ac:dyDescent="0.25">
      <c r="A8" s="288" t="s">
        <v>497</v>
      </c>
      <c r="B8" s="266">
        <v>20477355.640000001</v>
      </c>
      <c r="C8" s="266">
        <v>2315588.92</v>
      </c>
      <c r="D8" s="266">
        <f t="shared" si="1"/>
        <v>22792944.560000002</v>
      </c>
      <c r="E8" s="266">
        <v>8574735.9600000009</v>
      </c>
      <c r="F8" s="266">
        <v>8539407.6099999994</v>
      </c>
      <c r="G8" s="266">
        <f t="shared" si="2"/>
        <v>14218208.600000001</v>
      </c>
    </row>
    <row r="9" spans="1:7" x14ac:dyDescent="0.25">
      <c r="A9" s="288" t="s">
        <v>498</v>
      </c>
      <c r="B9" s="266">
        <v>0</v>
      </c>
      <c r="C9" s="266">
        <v>0</v>
      </c>
      <c r="D9" s="266">
        <f t="shared" si="1"/>
        <v>0</v>
      </c>
      <c r="E9" s="266">
        <v>0</v>
      </c>
      <c r="F9" s="266">
        <v>0</v>
      </c>
      <c r="G9" s="266">
        <f t="shared" si="2"/>
        <v>0</v>
      </c>
    </row>
    <row r="10" spans="1:7" x14ac:dyDescent="0.25">
      <c r="A10" s="288" t="s">
        <v>499</v>
      </c>
      <c r="B10" s="266">
        <v>5905003.46</v>
      </c>
      <c r="C10" s="266">
        <v>90000</v>
      </c>
      <c r="D10" s="266">
        <f t="shared" si="1"/>
        <v>5995003.46</v>
      </c>
      <c r="E10" s="266">
        <v>2319322.4500000002</v>
      </c>
      <c r="F10" s="266">
        <v>2312890.2799999998</v>
      </c>
      <c r="G10" s="266">
        <f t="shared" si="2"/>
        <v>3675681.01</v>
      </c>
    </row>
    <row r="11" spans="1:7" x14ac:dyDescent="0.25">
      <c r="A11" s="288" t="s">
        <v>500</v>
      </c>
      <c r="B11" s="266">
        <v>0</v>
      </c>
      <c r="C11" s="266">
        <v>0</v>
      </c>
      <c r="D11" s="266">
        <f t="shared" si="1"/>
        <v>0</v>
      </c>
      <c r="E11" s="266">
        <v>0</v>
      </c>
      <c r="F11" s="266">
        <v>0</v>
      </c>
      <c r="G11" s="266">
        <f t="shared" si="2"/>
        <v>0</v>
      </c>
    </row>
    <row r="12" spans="1:7" x14ac:dyDescent="0.25">
      <c r="A12" s="288" t="s">
        <v>501</v>
      </c>
      <c r="B12" s="266">
        <v>74173482.790000007</v>
      </c>
      <c r="C12" s="266">
        <v>1616095.17</v>
      </c>
      <c r="D12" s="266">
        <f t="shared" si="1"/>
        <v>75789577.960000008</v>
      </c>
      <c r="E12" s="266">
        <v>27490851.77</v>
      </c>
      <c r="F12" s="266">
        <v>27202751.289999999</v>
      </c>
      <c r="G12" s="266">
        <f t="shared" si="2"/>
        <v>48298726.190000013</v>
      </c>
    </row>
    <row r="13" spans="1:7" x14ac:dyDescent="0.25">
      <c r="A13" s="288" t="s">
        <v>469</v>
      </c>
      <c r="B13" s="266">
        <v>46179839.700000003</v>
      </c>
      <c r="C13" s="266">
        <v>110723.68</v>
      </c>
      <c r="D13" s="266">
        <f t="shared" si="1"/>
        <v>46290563.380000003</v>
      </c>
      <c r="E13" s="266">
        <v>17673372.48</v>
      </c>
      <c r="F13" s="266">
        <v>17410527.579999998</v>
      </c>
      <c r="G13" s="266">
        <f t="shared" si="2"/>
        <v>28617190.900000002</v>
      </c>
    </row>
    <row r="14" spans="1:7" x14ac:dyDescent="0.25">
      <c r="A14" s="288"/>
      <c r="B14" s="266"/>
      <c r="C14" s="266"/>
      <c r="D14" s="266"/>
      <c r="E14" s="266"/>
      <c r="F14" s="266"/>
      <c r="G14" s="266"/>
    </row>
    <row r="15" spans="1:7" x14ac:dyDescent="0.25">
      <c r="A15" s="287" t="s">
        <v>502</v>
      </c>
      <c r="B15" s="283">
        <f t="shared" ref="B15:G15" si="3">SUM(B16:B22)</f>
        <v>107508899.02000001</v>
      </c>
      <c r="C15" s="283">
        <f t="shared" si="3"/>
        <v>77235607.979999989</v>
      </c>
      <c r="D15" s="283">
        <f t="shared" si="3"/>
        <v>184744507</v>
      </c>
      <c r="E15" s="283">
        <f t="shared" si="3"/>
        <v>65009721.529999994</v>
      </c>
      <c r="F15" s="283">
        <f t="shared" si="3"/>
        <v>63516999.060000002</v>
      </c>
      <c r="G15" s="283">
        <f t="shared" si="3"/>
        <v>119734785.46999997</v>
      </c>
    </row>
    <row r="16" spans="1:7" x14ac:dyDescent="0.25">
      <c r="A16" s="288" t="s">
        <v>503</v>
      </c>
      <c r="B16" s="266">
        <v>9581147.8699999992</v>
      </c>
      <c r="C16" s="266">
        <v>3611178.99</v>
      </c>
      <c r="D16" s="266">
        <f>B16+C16</f>
        <v>13192326.859999999</v>
      </c>
      <c r="E16" s="266">
        <v>4043374.54</v>
      </c>
      <c r="F16" s="266">
        <v>3891631.89</v>
      </c>
      <c r="G16" s="266">
        <f t="shared" ref="G16:G22" si="4">D16-E16</f>
        <v>9148952.3200000003</v>
      </c>
    </row>
    <row r="17" spans="1:7" x14ac:dyDescent="0.25">
      <c r="A17" s="288" t="s">
        <v>504</v>
      </c>
      <c r="B17" s="266">
        <v>67700758.659999996</v>
      </c>
      <c r="C17" s="266">
        <v>71644428.989999995</v>
      </c>
      <c r="D17" s="266">
        <f t="shared" ref="D17:D22" si="5">B17+C17</f>
        <v>139345187.64999998</v>
      </c>
      <c r="E17" s="266">
        <v>48569752</v>
      </c>
      <c r="F17" s="266">
        <v>47981221</v>
      </c>
      <c r="G17" s="266">
        <f t="shared" si="4"/>
        <v>90775435.649999976</v>
      </c>
    </row>
    <row r="18" spans="1:7" ht="9.9499999999999993" customHeight="1" x14ac:dyDescent="0.25">
      <c r="A18" s="288" t="s">
        <v>505</v>
      </c>
      <c r="B18" s="266">
        <v>0</v>
      </c>
      <c r="C18" s="266">
        <v>0</v>
      </c>
      <c r="D18" s="266">
        <f t="shared" si="5"/>
        <v>0</v>
      </c>
      <c r="E18" s="266">
        <v>0</v>
      </c>
      <c r="F18" s="266">
        <v>0</v>
      </c>
      <c r="G18" s="266">
        <f t="shared" si="4"/>
        <v>0</v>
      </c>
    </row>
    <row r="19" spans="1:7" x14ac:dyDescent="0.25">
      <c r="A19" s="288" t="s">
        <v>506</v>
      </c>
      <c r="B19" s="266">
        <v>10899966.09</v>
      </c>
      <c r="C19" s="266">
        <v>0</v>
      </c>
      <c r="D19" s="266">
        <f t="shared" si="5"/>
        <v>10899966.09</v>
      </c>
      <c r="E19" s="266">
        <v>5513869</v>
      </c>
      <c r="F19" s="266">
        <v>5513869</v>
      </c>
      <c r="G19" s="266">
        <f t="shared" si="4"/>
        <v>5386097.0899999999</v>
      </c>
    </row>
    <row r="20" spans="1:7" x14ac:dyDescent="0.25">
      <c r="A20" s="288" t="s">
        <v>507</v>
      </c>
      <c r="B20" s="266">
        <v>5838344.7300000004</v>
      </c>
      <c r="C20" s="266">
        <v>0</v>
      </c>
      <c r="D20" s="266">
        <f t="shared" si="5"/>
        <v>5838344.7300000004</v>
      </c>
      <c r="E20" s="266">
        <v>1254445</v>
      </c>
      <c r="F20" s="266">
        <v>1252713.2</v>
      </c>
      <c r="G20" s="266">
        <f t="shared" si="4"/>
        <v>4583899.7300000004</v>
      </c>
    </row>
    <row r="21" spans="1:7" x14ac:dyDescent="0.25">
      <c r="A21" s="288" t="s">
        <v>508</v>
      </c>
      <c r="B21" s="266">
        <v>11793130.83</v>
      </c>
      <c r="C21" s="266">
        <v>2000000</v>
      </c>
      <c r="D21" s="266">
        <f t="shared" si="5"/>
        <v>13793130.83</v>
      </c>
      <c r="E21" s="266">
        <v>5263052.4800000004</v>
      </c>
      <c r="F21" s="266">
        <v>4517419.8499999996</v>
      </c>
      <c r="G21" s="266">
        <f t="shared" si="4"/>
        <v>8530078.3499999996</v>
      </c>
    </row>
    <row r="22" spans="1:7" x14ac:dyDescent="0.25">
      <c r="A22" s="288" t="s">
        <v>509</v>
      </c>
      <c r="B22" s="266">
        <v>1695550.84</v>
      </c>
      <c r="C22" s="266">
        <v>-20000</v>
      </c>
      <c r="D22" s="266">
        <f t="shared" si="5"/>
        <v>1675550.84</v>
      </c>
      <c r="E22" s="266">
        <v>365228.51</v>
      </c>
      <c r="F22" s="266">
        <v>360144.12</v>
      </c>
      <c r="G22" s="266">
        <f t="shared" si="4"/>
        <v>1310322.33</v>
      </c>
    </row>
    <row r="23" spans="1:7" x14ac:dyDescent="0.25">
      <c r="A23" s="288"/>
      <c r="B23" s="266"/>
      <c r="C23" s="266"/>
      <c r="D23" s="266"/>
      <c r="E23" s="266"/>
      <c r="F23" s="266"/>
      <c r="G23" s="266"/>
    </row>
    <row r="24" spans="1:7" x14ac:dyDescent="0.25">
      <c r="A24" s="287" t="s">
        <v>510</v>
      </c>
      <c r="B24" s="283">
        <f t="shared" ref="B24:G24" si="6">SUM(B25:B33)</f>
        <v>11738946.84</v>
      </c>
      <c r="C24" s="283">
        <f t="shared" si="6"/>
        <v>5347719.55</v>
      </c>
      <c r="D24" s="283">
        <f t="shared" si="6"/>
        <v>17086666.390000001</v>
      </c>
      <c r="E24" s="283">
        <f t="shared" si="6"/>
        <v>3550820.8999999994</v>
      </c>
      <c r="F24" s="283">
        <f t="shared" si="6"/>
        <v>3483350.28</v>
      </c>
      <c r="G24" s="283">
        <f t="shared" si="6"/>
        <v>13535845.49</v>
      </c>
    </row>
    <row r="25" spans="1:7" x14ac:dyDescent="0.25">
      <c r="A25" s="288" t="s">
        <v>511</v>
      </c>
      <c r="B25" s="266">
        <v>5312501.45</v>
      </c>
      <c r="C25" s="266">
        <v>24719.55</v>
      </c>
      <c r="D25" s="266">
        <f>B25+C25</f>
        <v>5337221</v>
      </c>
      <c r="E25" s="266">
        <v>1111884.1599999999</v>
      </c>
      <c r="F25" s="266">
        <v>1104080.6599999999</v>
      </c>
      <c r="G25" s="266">
        <f t="shared" ref="G25:G33" si="7">D25-E25</f>
        <v>4225336.84</v>
      </c>
    </row>
    <row r="26" spans="1:7" x14ac:dyDescent="0.25">
      <c r="A26" s="288" t="s">
        <v>512</v>
      </c>
      <c r="B26" s="266">
        <v>0</v>
      </c>
      <c r="C26" s="266">
        <v>2730000</v>
      </c>
      <c r="D26" s="266">
        <f t="shared" ref="D26:D33" si="8">B26+C26</f>
        <v>2730000</v>
      </c>
      <c r="E26" s="266">
        <v>300000</v>
      </c>
      <c r="F26" s="266">
        <v>300000</v>
      </c>
      <c r="G26" s="266">
        <f t="shared" si="7"/>
        <v>2430000</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2687498.74</v>
      </c>
      <c r="C30" s="266">
        <v>0</v>
      </c>
      <c r="D30" s="266">
        <f t="shared" si="8"/>
        <v>2687498.74</v>
      </c>
      <c r="E30" s="266">
        <v>843578.43</v>
      </c>
      <c r="F30" s="266">
        <v>785391.47</v>
      </c>
      <c r="G30" s="266">
        <f t="shared" si="7"/>
        <v>1843920.31</v>
      </c>
    </row>
    <row r="31" spans="1:7" x14ac:dyDescent="0.25">
      <c r="A31" s="288" t="s">
        <v>517</v>
      </c>
      <c r="B31" s="266">
        <v>2246128.38</v>
      </c>
      <c r="C31" s="266">
        <v>1943000</v>
      </c>
      <c r="D31" s="266">
        <f t="shared" si="8"/>
        <v>4189128.38</v>
      </c>
      <c r="E31" s="266">
        <v>87245.36</v>
      </c>
      <c r="F31" s="266">
        <v>87245.36</v>
      </c>
      <c r="G31" s="266">
        <f t="shared" si="7"/>
        <v>4101883.02</v>
      </c>
    </row>
    <row r="32" spans="1:7" x14ac:dyDescent="0.25">
      <c r="A32" s="288" t="s">
        <v>518</v>
      </c>
      <c r="B32" s="266">
        <v>1492818.27</v>
      </c>
      <c r="C32" s="266">
        <v>650000</v>
      </c>
      <c r="D32" s="266">
        <f t="shared" si="8"/>
        <v>2142818.27</v>
      </c>
      <c r="E32" s="266">
        <v>1208112.95</v>
      </c>
      <c r="F32" s="266">
        <v>1206632.79</v>
      </c>
      <c r="G32" s="266">
        <f t="shared" si="7"/>
        <v>934705.32000000007</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298657678.39000005</v>
      </c>
      <c r="C41" s="268">
        <f t="shared" si="12"/>
        <v>93345314.219999984</v>
      </c>
      <c r="D41" s="268">
        <f t="shared" si="12"/>
        <v>392002992.61000001</v>
      </c>
      <c r="E41" s="268">
        <f t="shared" si="12"/>
        <v>139362042.44999999</v>
      </c>
      <c r="F41" s="268">
        <f t="shared" si="12"/>
        <v>136868676.54000002</v>
      </c>
      <c r="G41" s="268">
        <f t="shared" si="12"/>
        <v>252640950.15999997</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D32"/>
  <sheetViews>
    <sheetView showGridLines="0"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725</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723</v>
      </c>
      <c r="B14" s="293"/>
      <c r="C14" s="293"/>
      <c r="D14" s="293">
        <f>+B14-C14</f>
        <v>0</v>
      </c>
    </row>
    <row r="15" spans="1:4" x14ac:dyDescent="0.25">
      <c r="A15" s="292" t="s">
        <v>724</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726</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H39"/>
  <sheetViews>
    <sheetView showGridLines="0" topLeftCell="A4" zoomScale="79" zoomScaleNormal="79" zoomScaleSheetLayoutView="90" workbookViewId="0">
      <selection activeCell="A37" sqref="A37"/>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721</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1013659.59</v>
      </c>
      <c r="C6" s="283">
        <f t="shared" ref="C6:G6" si="0">SUM(C7:C8)</f>
        <v>11281615.550000001</v>
      </c>
      <c r="D6" s="283">
        <f t="shared" si="0"/>
        <v>12295275.140000001</v>
      </c>
      <c r="E6" s="283">
        <f t="shared" si="0"/>
        <v>2650771.5499999998</v>
      </c>
      <c r="F6" s="283">
        <f t="shared" si="0"/>
        <v>2650771.5499999998</v>
      </c>
      <c r="G6" s="283">
        <f t="shared" si="0"/>
        <v>9644503.5899999999</v>
      </c>
      <c r="H6" s="431"/>
    </row>
    <row r="7" spans="1:8" ht="9.9499999999999993" customHeight="1" x14ac:dyDescent="0.2">
      <c r="A7" s="427" t="s">
        <v>637</v>
      </c>
      <c r="B7" s="266">
        <v>1013659.59</v>
      </c>
      <c r="C7" s="266">
        <v>11281615.550000001</v>
      </c>
      <c r="D7" s="422">
        <f>B7+C7</f>
        <v>12295275.140000001</v>
      </c>
      <c r="E7" s="266">
        <v>2650771.5499999998</v>
      </c>
      <c r="F7" s="266">
        <v>2650771.5499999998</v>
      </c>
      <c r="G7" s="422">
        <f>D7-E7</f>
        <v>9644503.5899999999</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264052625.14999998</v>
      </c>
      <c r="C9" s="283">
        <f t="shared" ref="C9:G9" si="3">SUM(C10:C12)</f>
        <v>81938471.829999998</v>
      </c>
      <c r="D9" s="283">
        <f t="shared" si="3"/>
        <v>345991096.97999996</v>
      </c>
      <c r="E9" s="283">
        <f t="shared" si="3"/>
        <v>124371060.47999999</v>
      </c>
      <c r="F9" s="283">
        <f t="shared" si="3"/>
        <v>122087012.61</v>
      </c>
      <c r="G9" s="283">
        <f t="shared" si="3"/>
        <v>221620036.49999997</v>
      </c>
      <c r="H9" s="431">
        <v>0</v>
      </c>
    </row>
    <row r="10" spans="1:8" ht="9.9499999999999993" customHeight="1" x14ac:dyDescent="0.2">
      <c r="A10" s="427" t="s">
        <v>543</v>
      </c>
      <c r="B10" s="266">
        <v>0</v>
      </c>
      <c r="C10" s="266">
        <v>0</v>
      </c>
      <c r="D10" s="422">
        <f t="shared" si="1"/>
        <v>0</v>
      </c>
      <c r="E10" s="266">
        <v>0</v>
      </c>
      <c r="F10" s="266">
        <v>0</v>
      </c>
      <c r="G10" s="422">
        <f t="shared" si="2"/>
        <v>0</v>
      </c>
      <c r="H10" s="431" t="s">
        <v>544</v>
      </c>
    </row>
    <row r="11" spans="1:8" ht="9.9499999999999993" customHeight="1" x14ac:dyDescent="0.2">
      <c r="A11" s="427" t="s">
        <v>541</v>
      </c>
      <c r="B11" s="266">
        <v>218647972.75999999</v>
      </c>
      <c r="C11" s="266">
        <v>18235258.390000001</v>
      </c>
      <c r="D11" s="422">
        <f t="shared" si="1"/>
        <v>236883231.14999998</v>
      </c>
      <c r="E11" s="266">
        <v>89869968.489999995</v>
      </c>
      <c r="F11" s="266">
        <v>88076675.909999996</v>
      </c>
      <c r="G11" s="422">
        <f t="shared" si="2"/>
        <v>147013262.65999997</v>
      </c>
      <c r="H11" s="431" t="s">
        <v>542</v>
      </c>
    </row>
    <row r="12" spans="1:8" ht="9.9499999999999993" customHeight="1" x14ac:dyDescent="0.2">
      <c r="A12" s="427" t="s">
        <v>640</v>
      </c>
      <c r="B12" s="266">
        <v>45404652.390000001</v>
      </c>
      <c r="C12" s="266">
        <v>63703213.439999998</v>
      </c>
      <c r="D12" s="422">
        <f t="shared" si="1"/>
        <v>109107865.83</v>
      </c>
      <c r="E12" s="266">
        <v>34501091.990000002</v>
      </c>
      <c r="F12" s="266">
        <v>34010336.700000003</v>
      </c>
      <c r="G12" s="422">
        <f t="shared" si="2"/>
        <v>74606773.840000004</v>
      </c>
      <c r="H12" s="431" t="s">
        <v>551</v>
      </c>
    </row>
    <row r="13" spans="1:8" x14ac:dyDescent="0.2">
      <c r="A13" s="424" t="s">
        <v>641</v>
      </c>
      <c r="B13" s="283">
        <f>+SUM(B14:B20)</f>
        <v>1788366.17</v>
      </c>
      <c r="C13" s="283">
        <f t="shared" ref="C13:G13" si="4">+SUM(C14:C20)</f>
        <v>-7915.51</v>
      </c>
      <c r="D13" s="283">
        <f t="shared" si="4"/>
        <v>1780450.66</v>
      </c>
      <c r="E13" s="283">
        <f t="shared" si="4"/>
        <v>562776.38</v>
      </c>
      <c r="F13" s="283">
        <f t="shared" si="4"/>
        <v>556593.63</v>
      </c>
      <c r="G13" s="283">
        <f t="shared" si="4"/>
        <v>1217674.2799999998</v>
      </c>
      <c r="H13" s="431">
        <v>0</v>
      </c>
    </row>
    <row r="14" spans="1:8" ht="9.9499999999999993" customHeight="1" x14ac:dyDescent="0.2">
      <c r="A14" s="427" t="s">
        <v>642</v>
      </c>
      <c r="B14" s="266">
        <v>0</v>
      </c>
      <c r="C14" s="266">
        <v>0</v>
      </c>
      <c r="D14" s="422">
        <f t="shared" si="1"/>
        <v>0</v>
      </c>
      <c r="E14" s="266">
        <v>0</v>
      </c>
      <c r="F14" s="266">
        <v>0</v>
      </c>
      <c r="G14" s="422">
        <f t="shared" si="2"/>
        <v>0</v>
      </c>
      <c r="H14" s="431" t="s">
        <v>549</v>
      </c>
    </row>
    <row r="15" spans="1:8" ht="9.9499999999999993"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253147.91</v>
      </c>
      <c r="C16" s="266">
        <v>-17520.89</v>
      </c>
      <c r="D16" s="422">
        <f t="shared" si="1"/>
        <v>235627.02000000002</v>
      </c>
      <c r="E16" s="266">
        <v>33558.51</v>
      </c>
      <c r="F16" s="266">
        <v>29476.57</v>
      </c>
      <c r="G16" s="422">
        <f t="shared" si="2"/>
        <v>202068.51</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1535218.26</v>
      </c>
      <c r="C18" s="266">
        <v>9605.3799999999992</v>
      </c>
      <c r="D18" s="422">
        <f t="shared" si="1"/>
        <v>1544823.64</v>
      </c>
      <c r="E18" s="266">
        <v>529217.87</v>
      </c>
      <c r="F18" s="266">
        <v>527117.06000000006</v>
      </c>
      <c r="G18" s="422">
        <f t="shared" si="2"/>
        <v>1015605.7699999999</v>
      </c>
      <c r="H18" s="431" t="s">
        <v>545</v>
      </c>
    </row>
    <row r="19" spans="1:8" ht="9.9499999999999993" customHeight="1" x14ac:dyDescent="0.2">
      <c r="A19" s="427" t="s">
        <v>646</v>
      </c>
      <c r="B19" s="266">
        <v>0</v>
      </c>
      <c r="C19" s="266">
        <v>0</v>
      </c>
      <c r="D19" s="422">
        <f t="shared" si="1"/>
        <v>0</v>
      </c>
      <c r="E19" s="266">
        <v>0</v>
      </c>
      <c r="F19" s="266">
        <v>0</v>
      </c>
      <c r="G19" s="422">
        <f t="shared" si="2"/>
        <v>0</v>
      </c>
      <c r="H19" s="431" t="s">
        <v>660</v>
      </c>
    </row>
    <row r="20" spans="1:8" ht="9.9499999999999993"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24015921.18</v>
      </c>
      <c r="C21" s="283">
        <f t="shared" ref="C21:G21" si="5">+SUM(C22:C25)</f>
        <v>39574.15</v>
      </c>
      <c r="D21" s="283">
        <f t="shared" si="5"/>
        <v>24055495.329999998</v>
      </c>
      <c r="E21" s="283">
        <f t="shared" si="5"/>
        <v>8360110.4199999999</v>
      </c>
      <c r="F21" s="283">
        <f t="shared" si="5"/>
        <v>8157541.6099999994</v>
      </c>
      <c r="G21" s="283">
        <f t="shared" si="5"/>
        <v>15695384.909999998</v>
      </c>
      <c r="H21" s="431">
        <v>0</v>
      </c>
    </row>
    <row r="22" spans="1:8" x14ac:dyDescent="0.2">
      <c r="A22" s="427" t="s">
        <v>649</v>
      </c>
      <c r="B22" s="266">
        <v>21014515.379999999</v>
      </c>
      <c r="C22" s="266">
        <v>39574.15</v>
      </c>
      <c r="D22" s="422">
        <f t="shared" si="1"/>
        <v>21054089.529999997</v>
      </c>
      <c r="E22" s="266">
        <v>7121536.5099999998</v>
      </c>
      <c r="F22" s="266">
        <v>6922282.0999999996</v>
      </c>
      <c r="G22" s="422">
        <f t="shared" si="2"/>
        <v>13932553.019999998</v>
      </c>
      <c r="H22" s="431" t="s">
        <v>552</v>
      </c>
    </row>
    <row r="23" spans="1:8" ht="9.9499999999999993" customHeight="1" x14ac:dyDescent="0.2">
      <c r="A23" s="427" t="s">
        <v>650</v>
      </c>
      <c r="B23" s="266">
        <v>3001405.8</v>
      </c>
      <c r="C23" s="266">
        <v>0</v>
      </c>
      <c r="D23" s="422">
        <f t="shared" si="1"/>
        <v>3001405.8</v>
      </c>
      <c r="E23" s="266">
        <v>1238573.9099999999</v>
      </c>
      <c r="F23" s="266">
        <v>1235259.51</v>
      </c>
      <c r="G23" s="422">
        <f t="shared" si="2"/>
        <v>1762831.89</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499999999999993" customHeight="1" x14ac:dyDescent="0.2">
      <c r="A26" s="424" t="s">
        <v>652</v>
      </c>
      <c r="B26" s="283">
        <f>+SUM(B27:B35)</f>
        <v>7787106.2999999998</v>
      </c>
      <c r="C26" s="283">
        <f t="shared" ref="C26:G26" si="6">+SUM(C27:C35)</f>
        <v>93568.2</v>
      </c>
      <c r="D26" s="283">
        <f t="shared" si="6"/>
        <v>7880674.5</v>
      </c>
      <c r="E26" s="283">
        <f t="shared" si="6"/>
        <v>3417323.62</v>
      </c>
      <c r="F26" s="283">
        <f t="shared" si="6"/>
        <v>3416757.14</v>
      </c>
      <c r="G26" s="283">
        <f t="shared" si="6"/>
        <v>4463350.88</v>
      </c>
      <c r="H26" s="431">
        <v>0</v>
      </c>
    </row>
    <row r="27" spans="1:8" ht="9.9499999999999993" customHeight="1" x14ac:dyDescent="0.2">
      <c r="A27" s="427" t="s">
        <v>653</v>
      </c>
      <c r="B27" s="266">
        <v>0</v>
      </c>
      <c r="C27" s="266">
        <v>0</v>
      </c>
      <c r="D27" s="422">
        <f t="shared" si="1"/>
        <v>0</v>
      </c>
      <c r="E27" s="266">
        <v>0</v>
      </c>
      <c r="F27" s="266">
        <v>0</v>
      </c>
      <c r="G27" s="422">
        <f t="shared" si="2"/>
        <v>0</v>
      </c>
      <c r="H27" s="431" t="s">
        <v>568</v>
      </c>
    </row>
    <row r="28" spans="1:8" ht="9.9499999999999993" customHeight="1" x14ac:dyDescent="0.2">
      <c r="A28" s="427" t="s">
        <v>654</v>
      </c>
      <c r="B28" s="266">
        <v>0</v>
      </c>
      <c r="C28" s="266">
        <v>0</v>
      </c>
      <c r="D28" s="422">
        <f t="shared" si="1"/>
        <v>0</v>
      </c>
      <c r="E28" s="266">
        <v>0</v>
      </c>
      <c r="F28" s="266">
        <v>0</v>
      </c>
      <c r="G28" s="422">
        <f t="shared" si="2"/>
        <v>0</v>
      </c>
      <c r="H28" s="431" t="s">
        <v>569</v>
      </c>
    </row>
    <row r="29" spans="1:8" ht="9.9499999999999993"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7246851.3499999996</v>
      </c>
      <c r="C31" s="266">
        <v>93568.2</v>
      </c>
      <c r="D31" s="422">
        <f t="shared" si="1"/>
        <v>7340419.5499999998</v>
      </c>
      <c r="E31" s="266">
        <v>3201122.92</v>
      </c>
      <c r="F31" s="266">
        <v>3201122.92</v>
      </c>
      <c r="G31" s="422">
        <f t="shared" si="2"/>
        <v>4139296.63</v>
      </c>
      <c r="H31" s="431" t="s">
        <v>560</v>
      </c>
    </row>
    <row r="32" spans="1:8" ht="14.1" customHeight="1" x14ac:dyDescent="0.2">
      <c r="A32" s="427" t="s">
        <v>556</v>
      </c>
      <c r="B32" s="266">
        <v>540254.94999999995</v>
      </c>
      <c r="C32" s="266">
        <v>0</v>
      </c>
      <c r="D32" s="422">
        <f t="shared" si="1"/>
        <v>540254.94999999995</v>
      </c>
      <c r="E32" s="266">
        <v>216200.7</v>
      </c>
      <c r="F32" s="266">
        <v>215634.22</v>
      </c>
      <c r="G32" s="422">
        <f t="shared" si="2"/>
        <v>324054.24999999994</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
      <c r="A37" s="423" t="s">
        <v>428</v>
      </c>
      <c r="B37" s="268">
        <f>B6+B9+B13+B21+B26</f>
        <v>298657678.38999999</v>
      </c>
      <c r="C37" s="268">
        <f t="shared" ref="C37:G37" si="7">C6+C9+C13+C21+C26</f>
        <v>93345314.219999999</v>
      </c>
      <c r="D37" s="268">
        <f t="shared" si="7"/>
        <v>392002992.60999995</v>
      </c>
      <c r="E37" s="268">
        <f t="shared" si="7"/>
        <v>139362042.44999999</v>
      </c>
      <c r="F37" s="268">
        <f t="shared" si="7"/>
        <v>136868676.53999999</v>
      </c>
      <c r="G37" s="268">
        <f t="shared" si="7"/>
        <v>252640950.15999997</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679</v>
      </c>
      <c r="B1" s="514"/>
      <c r="C1" s="514"/>
      <c r="D1" s="514"/>
      <c r="E1" s="514"/>
      <c r="F1" s="514"/>
      <c r="G1" s="318" t="s">
        <v>0</v>
      </c>
      <c r="H1" s="319">
        <v>2026</v>
      </c>
    </row>
    <row r="2" spans="1:10" ht="18.95" customHeight="1" x14ac:dyDescent="0.2">
      <c r="A2" s="513" t="s">
        <v>571</v>
      </c>
      <c r="B2" s="514"/>
      <c r="C2" s="514"/>
      <c r="D2" s="514"/>
      <c r="E2" s="514"/>
      <c r="F2" s="514"/>
      <c r="G2" s="318" t="s">
        <v>2</v>
      </c>
      <c r="H2" s="319" t="s">
        <v>3</v>
      </c>
    </row>
    <row r="3" spans="1:10" ht="18.95" customHeight="1" x14ac:dyDescent="0.2">
      <c r="A3" s="510" t="s">
        <v>727</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298657678.38999999</v>
      </c>
      <c r="D41" s="326"/>
      <c r="E41" s="326"/>
      <c r="F41" s="326"/>
    </row>
    <row r="42" spans="1:6" x14ac:dyDescent="0.2">
      <c r="A42" s="320">
        <v>8120</v>
      </c>
      <c r="B42" s="329" t="s">
        <v>607</v>
      </c>
      <c r="C42" s="330">
        <v>147729325.75</v>
      </c>
      <c r="D42" s="326"/>
      <c r="E42" s="326"/>
      <c r="F42" s="326"/>
    </row>
    <row r="43" spans="1:6" x14ac:dyDescent="0.2">
      <c r="A43" s="320">
        <v>8130</v>
      </c>
      <c r="B43" s="329" t="s">
        <v>608</v>
      </c>
      <c r="C43" s="330">
        <v>35846321.030000001</v>
      </c>
      <c r="D43" s="326"/>
      <c r="E43" s="326"/>
      <c r="F43" s="326"/>
    </row>
    <row r="44" spans="1:6" x14ac:dyDescent="0.2">
      <c r="A44" s="320">
        <v>8140</v>
      </c>
      <c r="B44" s="329" t="s">
        <v>609</v>
      </c>
      <c r="C44" s="330">
        <v>38737.040000000001</v>
      </c>
      <c r="D44" s="326"/>
      <c r="E44" s="326"/>
      <c r="F44" s="326"/>
    </row>
    <row r="45" spans="1:6" x14ac:dyDescent="0.2">
      <c r="A45" s="320">
        <v>8150</v>
      </c>
      <c r="B45" s="329" t="s">
        <v>610</v>
      </c>
      <c r="C45" s="330">
        <v>186735936.63</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298657678.38999999</v>
      </c>
    </row>
    <row r="51" spans="1:3" x14ac:dyDescent="0.2">
      <c r="A51" s="320">
        <v>8220</v>
      </c>
      <c r="B51" s="329" t="s">
        <v>613</v>
      </c>
      <c r="C51" s="336">
        <v>149408313.28</v>
      </c>
    </row>
    <row r="52" spans="1:3" x14ac:dyDescent="0.2">
      <c r="A52" s="320">
        <v>8230</v>
      </c>
      <c r="B52" s="329" t="s">
        <v>614</v>
      </c>
      <c r="C52" s="336">
        <v>93345314.219999999</v>
      </c>
    </row>
    <row r="53" spans="1:3" x14ac:dyDescent="0.2">
      <c r="A53" s="320">
        <v>8240</v>
      </c>
      <c r="B53" s="329" t="s">
        <v>615</v>
      </c>
      <c r="C53" s="336">
        <v>103232636.88</v>
      </c>
    </row>
    <row r="54" spans="1:3" x14ac:dyDescent="0.2">
      <c r="A54" s="320">
        <v>8250</v>
      </c>
      <c r="B54" s="329" t="s">
        <v>616</v>
      </c>
      <c r="C54" s="336">
        <v>20474.52</v>
      </c>
    </row>
    <row r="55" spans="1:3" x14ac:dyDescent="0.2">
      <c r="A55" s="320">
        <v>8260</v>
      </c>
      <c r="B55" s="329" t="s">
        <v>617</v>
      </c>
      <c r="C55" s="336">
        <v>2472891.39</v>
      </c>
    </row>
    <row r="56" spans="1:3" x14ac:dyDescent="0.2">
      <c r="A56" s="320">
        <v>8270</v>
      </c>
      <c r="B56" s="329" t="s">
        <v>618</v>
      </c>
      <c r="C56" s="336">
        <v>136868676.53999999</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116"/>
  <sheetViews>
    <sheetView topLeftCell="A4" zoomScaleNormal="100" workbookViewId="0">
      <selection activeCell="C32" sqref="C32:G3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679</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680</v>
      </c>
      <c r="B3" s="434"/>
      <c r="C3" s="434"/>
      <c r="D3" s="434"/>
      <c r="E3" s="434"/>
      <c r="F3" s="434"/>
      <c r="G3" s="434"/>
      <c r="H3" s="434"/>
      <c r="I3" s="434"/>
      <c r="J3" s="434"/>
      <c r="K3" s="1" t="s">
        <v>4</v>
      </c>
      <c r="L3" s="2">
        <v>2</v>
      </c>
    </row>
    <row r="4" spans="1:13" ht="12" thickBot="1" x14ac:dyDescent="0.25"/>
    <row r="5" spans="1:13" ht="15.75" customHeight="1" thickBot="1" x14ac:dyDescent="0.25">
      <c r="A5" s="435" t="s">
        <v>5</v>
      </c>
      <c r="B5" s="443" t="s">
        <v>270</v>
      </c>
      <c r="C5" s="439">
        <v>2022</v>
      </c>
      <c r="D5" s="440"/>
      <c r="E5" s="440"/>
      <c r="F5" s="70"/>
      <c r="G5" s="441" t="s">
        <v>285</v>
      </c>
      <c r="H5" s="439">
        <v>2021</v>
      </c>
      <c r="I5" s="440"/>
      <c r="J5" s="440"/>
      <c r="K5" s="71"/>
      <c r="L5" s="441" t="s">
        <v>285</v>
      </c>
      <c r="M5" s="437" t="s">
        <v>270</v>
      </c>
    </row>
    <row r="6" spans="1:13" ht="12" thickBot="1" x14ac:dyDescent="0.25">
      <c r="A6" s="436"/>
      <c r="B6" s="444"/>
      <c r="C6" s="81" t="s">
        <v>271</v>
      </c>
      <c r="D6" s="82" t="s">
        <v>284</v>
      </c>
      <c r="E6" s="82" t="s">
        <v>271</v>
      </c>
      <c r="F6" s="82" t="s">
        <v>284</v>
      </c>
      <c r="G6" s="442"/>
      <c r="H6" s="81" t="s">
        <v>271</v>
      </c>
      <c r="I6" s="82" t="s">
        <v>284</v>
      </c>
      <c r="J6" s="82" t="s">
        <v>271</v>
      </c>
      <c r="K6" s="82" t="s">
        <v>284</v>
      </c>
      <c r="L6" s="442"/>
      <c r="M6" s="438"/>
    </row>
    <row r="7" spans="1:13" ht="12" thickBot="1" x14ac:dyDescent="0.25">
      <c r="A7" s="80" t="s">
        <v>9</v>
      </c>
      <c r="B7" s="165" t="s">
        <v>203</v>
      </c>
      <c r="C7" s="195" t="s">
        <v>283</v>
      </c>
      <c r="D7" s="354">
        <f>IF(ACT!B66&gt;0,ACT!B66,ACT!B66*-1)</f>
        <v>43116879.369999975</v>
      </c>
      <c r="E7" s="196" t="s">
        <v>272</v>
      </c>
      <c r="F7" s="355">
        <f>IF(ESF!E36&gt;0,ESF!E36,ESF!E36*-1)</f>
        <v>43116879.369999997</v>
      </c>
      <c r="G7" s="379">
        <f>ROUND(D7-F7,2)</f>
        <v>0</v>
      </c>
      <c r="H7" s="84" t="s">
        <v>282</v>
      </c>
      <c r="I7" s="366">
        <f>IF(ACT!C66&gt;0,ACT!C66,ACT!C66*-1)</f>
        <v>39258188.769999981</v>
      </c>
      <c r="J7" s="85" t="s">
        <v>272</v>
      </c>
      <c r="K7" s="372">
        <f>IF(ESF!F36&gt;0,ESF!F36,ESF!F36*-1)</f>
        <v>39258188.770000003</v>
      </c>
      <c r="L7" s="374">
        <f>ROUND(I7-K7,2)</f>
        <v>0</v>
      </c>
      <c r="M7" s="136" t="s">
        <v>203</v>
      </c>
    </row>
    <row r="8" spans="1:13" ht="12" thickBot="1" x14ac:dyDescent="0.25">
      <c r="A8" s="72" t="s">
        <v>12</v>
      </c>
      <c r="B8" s="171" t="s">
        <v>203</v>
      </c>
      <c r="C8" s="86" t="s">
        <v>283</v>
      </c>
      <c r="D8" s="355">
        <f>IF(ACT!B66&gt;0,ACT!B66,ACT!B66*-1)</f>
        <v>43116879.369999975</v>
      </c>
      <c r="E8" s="87" t="s">
        <v>286</v>
      </c>
      <c r="F8" s="361">
        <f>IF(VHP!D28&gt;0,VHP!D28,VHP!D28*-1)</f>
        <v>43116879.369999997</v>
      </c>
      <c r="G8" s="380">
        <f>ROUND(D8-F8,2)</f>
        <v>0</v>
      </c>
      <c r="H8" s="454"/>
      <c r="I8" s="455"/>
      <c r="J8" s="455"/>
      <c r="K8" s="455"/>
      <c r="L8" s="456"/>
      <c r="M8" s="137" t="s">
        <v>203</v>
      </c>
    </row>
    <row r="9" spans="1:13" ht="12" thickBot="1" x14ac:dyDescent="0.25">
      <c r="A9" s="72" t="s">
        <v>15</v>
      </c>
      <c r="B9" s="171" t="s">
        <v>203</v>
      </c>
      <c r="C9" s="445"/>
      <c r="D9" s="446"/>
      <c r="E9" s="446"/>
      <c r="F9" s="88"/>
      <c r="G9" s="89"/>
      <c r="H9" s="90" t="s">
        <v>282</v>
      </c>
      <c r="I9" s="367">
        <f>IF(ACT!C66&gt;0,ACT!C66,ACT!C66*-1)</f>
        <v>39258188.769999981</v>
      </c>
      <c r="J9" s="91" t="s">
        <v>286</v>
      </c>
      <c r="K9" s="367">
        <f>IF(VHP!D10&gt;0,VHP!D10,VHP!D10*-1)</f>
        <v>39258188.770000003</v>
      </c>
      <c r="L9" s="375">
        <f>ROUND(I9-K9,2)</f>
        <v>0</v>
      </c>
      <c r="M9" s="137" t="s">
        <v>203</v>
      </c>
    </row>
    <row r="10" spans="1:13" ht="12" thickBot="1" x14ac:dyDescent="0.25">
      <c r="A10" s="72" t="s">
        <v>17</v>
      </c>
      <c r="B10" s="171" t="s">
        <v>203</v>
      </c>
      <c r="C10" s="92"/>
      <c r="D10" s="93"/>
      <c r="E10" s="94" t="s">
        <v>286</v>
      </c>
      <c r="F10" s="361">
        <f>IF(VHP!D29&gt;0,VHP!D29,VHP!D29*-1)</f>
        <v>39258188.770000003</v>
      </c>
      <c r="G10" s="95"/>
      <c r="H10" s="90" t="s">
        <v>282</v>
      </c>
      <c r="I10" s="366">
        <f>IF(ACT!C66&gt;0,ACT!C66,ACT!C66*-1)</f>
        <v>39258188.769999981</v>
      </c>
      <c r="J10" s="96"/>
      <c r="K10" s="97"/>
      <c r="L10" s="375">
        <f>ROUND(F10-I10,2)</f>
        <v>0</v>
      </c>
      <c r="M10" s="137" t="s">
        <v>203</v>
      </c>
    </row>
    <row r="11" spans="1:13" ht="12" thickBot="1" x14ac:dyDescent="0.25">
      <c r="A11" s="72" t="s">
        <v>19</v>
      </c>
      <c r="B11" s="171" t="s">
        <v>203</v>
      </c>
      <c r="C11" s="90" t="s">
        <v>272</v>
      </c>
      <c r="D11" s="356">
        <f>IF(ESF!E36&gt;0,ESF!E36,ESF!E36*-1)</f>
        <v>43116879.369999997</v>
      </c>
      <c r="E11" s="98" t="s">
        <v>282</v>
      </c>
      <c r="F11" s="362">
        <f>IF(ACT!B66&gt;0,ACT!B66,ACT!B66*-1)</f>
        <v>43116879.369999975</v>
      </c>
      <c r="G11" s="381">
        <f t="shared" ref="G11:G28" si="0">ROUND(D11-F11,2)</f>
        <v>0</v>
      </c>
      <c r="H11" s="90" t="s">
        <v>272</v>
      </c>
      <c r="I11" s="368">
        <f>IF(ESF!F36&gt;0,ESF!F36,ESF!F36*-1)</f>
        <v>39258188.770000003</v>
      </c>
      <c r="J11" s="91" t="s">
        <v>282</v>
      </c>
      <c r="K11" s="367">
        <f>IF(ACT!C66&gt;0,ACT!C66,ACT!C66*-1)</f>
        <v>39258188.769999981</v>
      </c>
      <c r="L11" s="375">
        <f>ROUND(I11-K11,2)</f>
        <v>0</v>
      </c>
      <c r="M11" s="137" t="s">
        <v>203</v>
      </c>
    </row>
    <row r="12" spans="1:13" x14ac:dyDescent="0.2">
      <c r="A12" s="73" t="s">
        <v>22</v>
      </c>
      <c r="B12" s="173" t="s">
        <v>160</v>
      </c>
      <c r="C12" s="99" t="s">
        <v>272</v>
      </c>
      <c r="D12" s="357">
        <f>IF(ESF!B5&gt;0,ESF!B5,ESF!B5*-1)</f>
        <v>110396455.41</v>
      </c>
      <c r="E12" s="100" t="s">
        <v>273</v>
      </c>
      <c r="F12" s="363">
        <f>IF(EAA!E5&gt;0,EAA!E5,EAA!E5*-1)</f>
        <v>110396455.41000003</v>
      </c>
      <c r="G12" s="382">
        <f t="shared" si="0"/>
        <v>0</v>
      </c>
      <c r="H12" s="101" t="s">
        <v>272</v>
      </c>
      <c r="I12" s="369">
        <f>IF(ESF!C5&gt;0,ESF!C5,ESF!C5*-1)</f>
        <v>63443712.939999998</v>
      </c>
      <c r="J12" s="102" t="s">
        <v>273</v>
      </c>
      <c r="K12" s="373">
        <f>IF(EAA!B5&gt;0,EAA!B5,EAA!B5*-1)</f>
        <v>63443712.939999998</v>
      </c>
      <c r="L12" s="376">
        <f t="shared" ref="L12:L43" si="1">ROUND(I12-K12,2)</f>
        <v>0</v>
      </c>
      <c r="M12" s="138" t="s">
        <v>160</v>
      </c>
    </row>
    <row r="13" spans="1:13" x14ac:dyDescent="0.2">
      <c r="A13" s="74"/>
      <c r="B13" s="164" t="s">
        <v>162</v>
      </c>
      <c r="C13" s="103" t="s">
        <v>272</v>
      </c>
      <c r="D13" s="358">
        <f>IF(ESF!B6&gt;0,ESF!B6,ESF!B6*-1)</f>
        <v>1147746.07</v>
      </c>
      <c r="E13" s="104" t="s">
        <v>273</v>
      </c>
      <c r="F13" s="364">
        <f>IF(EAA!E6&gt;0,EAA!E6,EAA!E6*-1)</f>
        <v>1147746.0699999928</v>
      </c>
      <c r="G13" s="383">
        <f t="shared" si="0"/>
        <v>0</v>
      </c>
      <c r="H13" s="105" t="s">
        <v>272</v>
      </c>
      <c r="I13" s="370">
        <f>IF(ESF!C6&gt;0,ESF!C6,ESF!C6*-1)</f>
        <v>1131365.69</v>
      </c>
      <c r="J13" s="94" t="s">
        <v>273</v>
      </c>
      <c r="K13" s="370">
        <f>IF(EAA!B6&gt;0,EAA!B6,EAA!B6*-1)</f>
        <v>1131365.69</v>
      </c>
      <c r="L13" s="377">
        <f t="shared" si="1"/>
        <v>0</v>
      </c>
      <c r="M13" s="139" t="s">
        <v>162</v>
      </c>
    </row>
    <row r="14" spans="1:13" x14ac:dyDescent="0.2">
      <c r="A14" s="74"/>
      <c r="B14" s="164" t="s">
        <v>164</v>
      </c>
      <c r="C14" s="103" t="s">
        <v>272</v>
      </c>
      <c r="D14" s="358">
        <f>IF(ESF!B7&gt;0,ESF!B7,ESF!B7*-1)</f>
        <v>210000</v>
      </c>
      <c r="E14" s="104" t="s">
        <v>273</v>
      </c>
      <c r="F14" s="364">
        <f>IF(EAA!E7&gt;0,EAA!E7,EAA!E7*-1)</f>
        <v>210000</v>
      </c>
      <c r="G14" s="383">
        <f t="shared" si="0"/>
        <v>0</v>
      </c>
      <c r="H14" s="105" t="s">
        <v>272</v>
      </c>
      <c r="I14" s="370">
        <f>IF(ESF!C7&gt;0,ESF!C7,ESF!C7*-1)</f>
        <v>12917813.619999999</v>
      </c>
      <c r="J14" s="94" t="s">
        <v>273</v>
      </c>
      <c r="K14" s="370">
        <f>IF(EAA!B7&gt;0,EAA!B7,EAA!B7*-1)</f>
        <v>12917813.619999999</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142183287.75999999</v>
      </c>
      <c r="E21" s="104" t="s">
        <v>273</v>
      </c>
      <c r="F21" s="364">
        <f>IF(EAA!E15&gt;0,EAA!E15,EAA!E15*-1)</f>
        <v>142183287.76000002</v>
      </c>
      <c r="G21" s="383">
        <f t="shared" si="0"/>
        <v>0</v>
      </c>
      <c r="H21" s="105" t="s">
        <v>272</v>
      </c>
      <c r="I21" s="370">
        <f>IF(ESF!C18&gt;0,ESF!C18,ESF!C18*-1)</f>
        <v>155125505.40000001</v>
      </c>
      <c r="J21" s="94" t="s">
        <v>273</v>
      </c>
      <c r="K21" s="370">
        <f>IF(EAA!B15&gt;0,EAA!B15,EAA!B15*-1)</f>
        <v>155125505.40000001</v>
      </c>
      <c r="L21" s="377">
        <f t="shared" si="1"/>
        <v>0</v>
      </c>
      <c r="M21" s="139" t="s">
        <v>182</v>
      </c>
    </row>
    <row r="22" spans="1:13" x14ac:dyDescent="0.2">
      <c r="A22" s="74"/>
      <c r="B22" s="164" t="s">
        <v>184</v>
      </c>
      <c r="C22" s="103" t="s">
        <v>272</v>
      </c>
      <c r="D22" s="358">
        <f>IF(ESF!B19&gt;0,ESF!B19,ESF!B19*-1)</f>
        <v>69473017.810000002</v>
      </c>
      <c r="E22" s="104" t="s">
        <v>273</v>
      </c>
      <c r="F22" s="364">
        <f>IF(EAA!E16&gt;0,EAA!E16,EAA!E16*-1)</f>
        <v>69473017.809999987</v>
      </c>
      <c r="G22" s="383">
        <f t="shared" si="0"/>
        <v>0</v>
      </c>
      <c r="H22" s="105" t="s">
        <v>272</v>
      </c>
      <c r="I22" s="370">
        <f>IF(ESF!C19&gt;0,ESF!C19,ESF!C19*-1)</f>
        <v>69862591.939999998</v>
      </c>
      <c r="J22" s="94" t="s">
        <v>273</v>
      </c>
      <c r="K22" s="370">
        <f>IF(EAA!B16&gt;0,EAA!B16,EAA!B16*-1)</f>
        <v>69862591.939999998</v>
      </c>
      <c r="L22" s="377">
        <f t="shared" si="1"/>
        <v>0</v>
      </c>
      <c r="M22" s="139" t="s">
        <v>184</v>
      </c>
    </row>
    <row r="23" spans="1:13" x14ac:dyDescent="0.2">
      <c r="A23" s="74"/>
      <c r="B23" s="164" t="s">
        <v>186</v>
      </c>
      <c r="C23" s="103" t="s">
        <v>272</v>
      </c>
      <c r="D23" s="358">
        <f>IF(ESF!B20&gt;0,ESF!B20,ESF!B20*-1)</f>
        <v>5635418.46</v>
      </c>
      <c r="E23" s="104" t="s">
        <v>273</v>
      </c>
      <c r="F23" s="364">
        <f>IF(EAA!E17&gt;0,EAA!E17,EAA!E17*-1)</f>
        <v>5635418.46</v>
      </c>
      <c r="G23" s="383">
        <f t="shared" si="0"/>
        <v>0</v>
      </c>
      <c r="H23" s="105" t="s">
        <v>272</v>
      </c>
      <c r="I23" s="370">
        <f>IF(ESF!C20&gt;0,ESF!C20,ESF!C20*-1)</f>
        <v>5642138.46</v>
      </c>
      <c r="J23" s="94" t="s">
        <v>273</v>
      </c>
      <c r="K23" s="370">
        <f>IF(EAA!B17&gt;0,EAA!B17,EAA!B17*-1)</f>
        <v>5642138.46</v>
      </c>
      <c r="L23" s="377">
        <f t="shared" si="1"/>
        <v>0</v>
      </c>
      <c r="M23" s="139" t="s">
        <v>186</v>
      </c>
    </row>
    <row r="24" spans="1:13" ht="22.5" x14ac:dyDescent="0.2">
      <c r="A24" s="74"/>
      <c r="B24" s="164" t="s">
        <v>188</v>
      </c>
      <c r="C24" s="103" t="s">
        <v>272</v>
      </c>
      <c r="D24" s="358">
        <f>IF(ESF!B21&gt;0,ESF!B21,ESF!B21*-1)</f>
        <v>78630424.980000004</v>
      </c>
      <c r="E24" s="104" t="s">
        <v>273</v>
      </c>
      <c r="F24" s="364">
        <f>IF(EAA!E18&gt;0,EAA!E18,EAA!E18*-1)</f>
        <v>78630424.980000004</v>
      </c>
      <c r="G24" s="383">
        <f t="shared" si="0"/>
        <v>0</v>
      </c>
      <c r="H24" s="105" t="s">
        <v>272</v>
      </c>
      <c r="I24" s="370">
        <f>IF(ESF!C21&gt;0,ESF!C21,ESF!C21*-1)</f>
        <v>76249267.260000005</v>
      </c>
      <c r="J24" s="94" t="s">
        <v>273</v>
      </c>
      <c r="K24" s="370">
        <f>IF(EAA!B18&gt;0,EAA!B18,EAA!B18*-1)</f>
        <v>76249267.260000005</v>
      </c>
      <c r="L24" s="377">
        <f t="shared" si="1"/>
        <v>0</v>
      </c>
      <c r="M24" s="139" t="s">
        <v>188</v>
      </c>
    </row>
    <row r="25" spans="1:13" x14ac:dyDescent="0.2">
      <c r="A25" s="74"/>
      <c r="B25" s="164" t="s">
        <v>190</v>
      </c>
      <c r="C25" s="103" t="s">
        <v>272</v>
      </c>
      <c r="D25" s="358">
        <f>IF(ESF!B22&gt;0,ESF!B22,ESF!B22*-1)</f>
        <v>745601.53</v>
      </c>
      <c r="E25" s="104" t="s">
        <v>273</v>
      </c>
      <c r="F25" s="364">
        <f>IF(EAA!E19&gt;0,EAA!E19,EAA!E19*-1)</f>
        <v>745601.53</v>
      </c>
      <c r="G25" s="383">
        <f t="shared" si="0"/>
        <v>0</v>
      </c>
      <c r="H25" s="105" t="s">
        <v>272</v>
      </c>
      <c r="I25" s="370">
        <f>IF(ESF!C22&gt;0,ESF!C22,ESF!C22*-1)</f>
        <v>745601.53</v>
      </c>
      <c r="J25" s="94" t="s">
        <v>273</v>
      </c>
      <c r="K25" s="370">
        <f>IF(EAA!B19&gt;0,EAA!B19,EAA!B19*-1)</f>
        <v>745601.53</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110396455.41</v>
      </c>
      <c r="E28" s="111" t="s">
        <v>274</v>
      </c>
      <c r="F28" s="356">
        <f>IF(EFE!B65&gt;0,EFE!B65,EFE!B65*-1)</f>
        <v>110396455.41</v>
      </c>
      <c r="G28" s="381">
        <f t="shared" si="0"/>
        <v>0</v>
      </c>
      <c r="H28" s="112"/>
      <c r="I28" s="113"/>
      <c r="J28" s="113"/>
      <c r="K28" s="113"/>
      <c r="L28" s="114"/>
      <c r="M28" s="137" t="s">
        <v>160</v>
      </c>
    </row>
    <row r="29" spans="1:13" ht="12" thickBot="1" x14ac:dyDescent="0.25">
      <c r="A29" s="72" t="s">
        <v>28</v>
      </c>
      <c r="B29" s="171" t="s">
        <v>160</v>
      </c>
      <c r="C29" s="454"/>
      <c r="D29" s="455"/>
      <c r="E29" s="455"/>
      <c r="F29" s="115"/>
      <c r="G29" s="116"/>
      <c r="H29" s="90" t="s">
        <v>272</v>
      </c>
      <c r="I29" s="367">
        <f>IF(ESF!C5&gt;0,ESF!C5,ESF!C5*-1)</f>
        <v>63443712.939999998</v>
      </c>
      <c r="J29" s="91" t="s">
        <v>274</v>
      </c>
      <c r="K29" s="367">
        <f>IF(EFE!B63&gt;0,EFE!B63,EFE!B63*-1)</f>
        <v>63443712.939999998</v>
      </c>
      <c r="L29" s="375">
        <f t="shared" si="1"/>
        <v>0</v>
      </c>
      <c r="M29" s="137" t="s">
        <v>160</v>
      </c>
    </row>
    <row r="30" spans="1:13" ht="12" thickBot="1" x14ac:dyDescent="0.25">
      <c r="A30" s="72" t="s">
        <v>30</v>
      </c>
      <c r="B30" s="171" t="s">
        <v>275</v>
      </c>
      <c r="C30" s="110" t="s">
        <v>272</v>
      </c>
      <c r="D30" s="356">
        <f>IF(ESF!B28&gt;0,ESF!B28,ESF!B28*-1)</f>
        <v>251161102.06</v>
      </c>
      <c r="E30" s="91" t="s">
        <v>272</v>
      </c>
      <c r="F30" s="356">
        <f>IF(ESF!E48&gt;0,ESF!E48,ESF!E48*-1)</f>
        <v>251161102.06</v>
      </c>
      <c r="G30" s="381">
        <f>ROUND(D30-F30,2)</f>
        <v>0</v>
      </c>
      <c r="H30" s="90" t="s">
        <v>272</v>
      </c>
      <c r="I30" s="367">
        <f>IF(ESF!C28&gt;0,ESF!C28,ESF!C28*-1)</f>
        <v>232619462.32000002</v>
      </c>
      <c r="J30" s="91" t="s">
        <v>272</v>
      </c>
      <c r="K30" s="367">
        <f>IF(ESF!F48&gt;0,ESF!F48,ESF!F48*-1)</f>
        <v>232619462.31999999</v>
      </c>
      <c r="L30" s="375">
        <f t="shared" si="1"/>
        <v>0</v>
      </c>
      <c r="M30" s="137" t="s">
        <v>275</v>
      </c>
    </row>
    <row r="31" spans="1:13" ht="12" thickBot="1" x14ac:dyDescent="0.25">
      <c r="A31" s="72" t="s">
        <v>33</v>
      </c>
      <c r="B31" s="171" t="s">
        <v>276</v>
      </c>
      <c r="C31" s="110" t="s">
        <v>272</v>
      </c>
      <c r="D31" s="356">
        <f>IF(ESF!E26&gt;0,ESF!E26,ESF!E26*-1)</f>
        <v>5194509.71</v>
      </c>
      <c r="E31" s="91" t="s">
        <v>287</v>
      </c>
      <c r="F31" s="356">
        <f>IF(ADP!E34&gt;0,ADP!E34,ADP!E34*-1)</f>
        <v>5194509.71</v>
      </c>
      <c r="G31" s="381">
        <f>ROUND(D31-F31,2)</f>
        <v>0</v>
      </c>
      <c r="H31" s="90" t="s">
        <v>272</v>
      </c>
      <c r="I31" s="367">
        <f>IF(ESF!F26&gt;0,ESF!F26,ESF!F26*-1)</f>
        <v>17933098.289999999</v>
      </c>
      <c r="J31" s="91" t="s">
        <v>287</v>
      </c>
      <c r="K31" s="367">
        <f>IF(ADP!D34&gt;0,ADP!D34,ADP!D34*-1)</f>
        <v>17933098.289999999</v>
      </c>
      <c r="L31" s="375">
        <f t="shared" si="1"/>
        <v>0</v>
      </c>
      <c r="M31" s="137" t="s">
        <v>276</v>
      </c>
    </row>
    <row r="32" spans="1:13" x14ac:dyDescent="0.2">
      <c r="A32" s="73" t="s">
        <v>36</v>
      </c>
      <c r="B32" s="175" t="s">
        <v>199</v>
      </c>
      <c r="C32" s="445"/>
      <c r="D32" s="446"/>
      <c r="E32" s="446"/>
      <c r="F32" s="446"/>
      <c r="G32" s="447"/>
      <c r="H32" s="101" t="s">
        <v>272</v>
      </c>
      <c r="I32" s="385">
        <f>IF(ESF!F30&gt;0,ESF!F30,ESF!F30*-1)</f>
        <v>96911468.189999998</v>
      </c>
      <c r="J32" s="102" t="s">
        <v>286</v>
      </c>
      <c r="K32" s="385">
        <f>IF(VHP!B4&gt;0,VHP!B4,VHP!B4*-1)</f>
        <v>96911468.189999998</v>
      </c>
      <c r="L32" s="376">
        <f t="shared" si="1"/>
        <v>0</v>
      </c>
      <c r="M32" s="141" t="s">
        <v>199</v>
      </c>
    </row>
    <row r="33" spans="1:15" ht="12" thickBot="1" x14ac:dyDescent="0.25">
      <c r="A33" s="75"/>
      <c r="B33" s="176" t="s">
        <v>199</v>
      </c>
      <c r="C33" s="448"/>
      <c r="D33" s="449"/>
      <c r="E33" s="449"/>
      <c r="F33" s="449"/>
      <c r="G33" s="450"/>
      <c r="H33" s="117" t="s">
        <v>272</v>
      </c>
      <c r="I33" s="371">
        <f>IF(ESF!F30&gt;0,ESF!F30,ESF!F30*-1)</f>
        <v>96911468.189999998</v>
      </c>
      <c r="J33" s="109" t="s">
        <v>286</v>
      </c>
      <c r="K33" s="371">
        <f>IF(VHP!F4&gt;0,VHP!F4,VHP!F4*-1)</f>
        <v>96911468.189999998</v>
      </c>
      <c r="L33" s="378">
        <f t="shared" si="1"/>
        <v>0</v>
      </c>
      <c r="M33" s="142" t="s">
        <v>199</v>
      </c>
    </row>
    <row r="34" spans="1:15" ht="12" thickBot="1" x14ac:dyDescent="0.25">
      <c r="A34" s="72" t="s">
        <v>39</v>
      </c>
      <c r="B34" s="177" t="s">
        <v>202</v>
      </c>
      <c r="C34" s="448"/>
      <c r="D34" s="449"/>
      <c r="E34" s="449"/>
      <c r="F34" s="449"/>
      <c r="G34" s="450"/>
      <c r="H34" s="90" t="s">
        <v>272</v>
      </c>
      <c r="I34" s="367">
        <f>IF(ESF!F35&gt;0,ESF!F35,ESF!F35*-1)</f>
        <v>117774895.84</v>
      </c>
      <c r="J34" s="91" t="s">
        <v>286</v>
      </c>
      <c r="K34" s="367">
        <f>IF(VHP!F9&gt;0,VHP!F9,VHP!F9*-1)</f>
        <v>117774895.84</v>
      </c>
      <c r="L34" s="375">
        <f t="shared" si="1"/>
        <v>0</v>
      </c>
      <c r="M34" s="143" t="s">
        <v>202</v>
      </c>
    </row>
    <row r="35" spans="1:15" ht="22.5" x14ac:dyDescent="0.2">
      <c r="A35" s="73" t="s">
        <v>41</v>
      </c>
      <c r="B35" s="178" t="s">
        <v>208</v>
      </c>
      <c r="C35" s="448"/>
      <c r="D35" s="449"/>
      <c r="E35" s="449"/>
      <c r="F35" s="449"/>
      <c r="G35" s="45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51"/>
      <c r="D36" s="452"/>
      <c r="E36" s="452"/>
      <c r="F36" s="452"/>
      <c r="G36" s="45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245966592.34999999</v>
      </c>
      <c r="E37" s="91" t="s">
        <v>286</v>
      </c>
      <c r="F37" s="356">
        <f>IF(VHP!F38&gt;0,VHP!F38,VHP!F38*-1)</f>
        <v>245966592.34999999</v>
      </c>
      <c r="G37" s="386">
        <f>ROUND(D37-F37,2)</f>
        <v>0</v>
      </c>
      <c r="H37" s="90" t="s">
        <v>272</v>
      </c>
      <c r="I37" s="367">
        <f>IF(ESF!F46&gt;0,ESF!F46,ESF!F46*-1)</f>
        <v>214686364.03</v>
      </c>
      <c r="J37" s="91" t="s">
        <v>286</v>
      </c>
      <c r="K37" s="367">
        <f>IF(VHP!F20&gt;0,VHP!F20,VHP!F20*-1)</f>
        <v>214686364.03</v>
      </c>
      <c r="L37" s="375">
        <f t="shared" si="1"/>
        <v>0</v>
      </c>
      <c r="M37" s="146" t="s">
        <v>277</v>
      </c>
    </row>
    <row r="38" spans="1:15" ht="22.5" x14ac:dyDescent="0.2">
      <c r="A38" s="73" t="s">
        <v>45</v>
      </c>
      <c r="B38" s="175" t="s">
        <v>278</v>
      </c>
      <c r="C38" s="445"/>
      <c r="D38" s="446"/>
      <c r="E38" s="446"/>
      <c r="F38" s="446"/>
      <c r="G38" s="447"/>
      <c r="H38" s="101" t="s">
        <v>286</v>
      </c>
      <c r="I38" s="385">
        <f>IF(VHP!B4&gt;0,VHP!B4,VHP!B4*-1)</f>
        <v>96911468.189999998</v>
      </c>
      <c r="J38" s="102" t="s">
        <v>272</v>
      </c>
      <c r="K38" s="385">
        <f>IF(ESF!F30&gt;0,ESF!F30,ESF!F30*-1)</f>
        <v>96911468.189999998</v>
      </c>
      <c r="L38" s="376">
        <f t="shared" si="1"/>
        <v>0</v>
      </c>
      <c r="M38" s="141" t="s">
        <v>278</v>
      </c>
    </row>
    <row r="39" spans="1:15" ht="23.25" thickBot="1" x14ac:dyDescent="0.25">
      <c r="A39" s="75"/>
      <c r="B39" s="176" t="s">
        <v>278</v>
      </c>
      <c r="C39" s="448"/>
      <c r="D39" s="449"/>
      <c r="E39" s="449"/>
      <c r="F39" s="449"/>
      <c r="G39" s="450"/>
      <c r="H39" s="117" t="s">
        <v>286</v>
      </c>
      <c r="I39" s="371">
        <f>IF(VHP!F4&gt;0,VHP!F4,VHP!F4*-1)</f>
        <v>96911468.189999998</v>
      </c>
      <c r="J39" s="109" t="s">
        <v>272</v>
      </c>
      <c r="K39" s="371">
        <f>IF(ESF!F30&gt;0,ESF!F30,ESF!F30*-1)</f>
        <v>96911468.189999998</v>
      </c>
      <c r="L39" s="378">
        <f t="shared" si="1"/>
        <v>0</v>
      </c>
      <c r="M39" s="142" t="s">
        <v>278</v>
      </c>
    </row>
    <row r="40" spans="1:15" ht="23.25" thickBot="1" x14ac:dyDescent="0.25">
      <c r="A40" s="72" t="s">
        <v>48</v>
      </c>
      <c r="B40" s="177" t="s">
        <v>279</v>
      </c>
      <c r="C40" s="448"/>
      <c r="D40" s="449"/>
      <c r="E40" s="449"/>
      <c r="F40" s="449"/>
      <c r="G40" s="450"/>
      <c r="H40" s="90" t="s">
        <v>286</v>
      </c>
      <c r="I40" s="367">
        <f>IF(VHP!F9&gt;0,VHP!F9,VHP!F9*-1)</f>
        <v>117774895.84</v>
      </c>
      <c r="J40" s="91" t="s">
        <v>272</v>
      </c>
      <c r="K40" s="367">
        <f>IF(ESF!F35&gt;0,ESF!F35,ESF!F35*-1)</f>
        <v>117774895.84</v>
      </c>
      <c r="L40" s="375">
        <f t="shared" si="1"/>
        <v>0</v>
      </c>
      <c r="M40" s="143" t="s">
        <v>279</v>
      </c>
    </row>
    <row r="41" spans="1:15" ht="22.5" x14ac:dyDescent="0.2">
      <c r="A41" s="73" t="s">
        <v>50</v>
      </c>
      <c r="B41" s="178" t="s">
        <v>280</v>
      </c>
      <c r="C41" s="448"/>
      <c r="D41" s="449"/>
      <c r="E41" s="449"/>
      <c r="F41" s="449"/>
      <c r="G41" s="45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51"/>
      <c r="D42" s="452"/>
      <c r="E42" s="452"/>
      <c r="F42" s="452"/>
      <c r="G42" s="45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245966592.34999999</v>
      </c>
      <c r="E43" s="91" t="s">
        <v>272</v>
      </c>
      <c r="F43" s="118">
        <f>IF(ESF!E46&gt;0,ESF!E46,ESF!E46*-1)</f>
        <v>245966592.34999999</v>
      </c>
      <c r="G43" s="381">
        <f t="shared" ref="G43:G49" si="2">ROUND(D43-F43,2)</f>
        <v>0</v>
      </c>
      <c r="H43" s="90" t="s">
        <v>286</v>
      </c>
      <c r="I43" s="367">
        <f>IF(VHP!F20&gt;0,VHP!F20,VHP!F20*-1)</f>
        <v>214686364.03</v>
      </c>
      <c r="J43" s="91" t="s">
        <v>272</v>
      </c>
      <c r="K43" s="367">
        <f>IF(ESF!F46&gt;0,ESF!F46,ESF!F46*-1)</f>
        <v>214686364.03</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45"/>
      <c r="I44" s="446"/>
      <c r="J44" s="446"/>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5"/>
      <c r="I45" s="446"/>
      <c r="J45" s="446"/>
      <c r="K45" s="446"/>
      <c r="L45" s="447"/>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48"/>
      <c r="I46" s="449"/>
      <c r="J46" s="449"/>
      <c r="K46" s="449"/>
      <c r="L46" s="45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48"/>
      <c r="I47" s="449"/>
      <c r="J47" s="449"/>
      <c r="K47" s="449"/>
      <c r="L47" s="450"/>
      <c r="M47" s="148" t="s">
        <v>205</v>
      </c>
    </row>
    <row r="48" spans="1:15" x14ac:dyDescent="0.2">
      <c r="A48" s="74"/>
      <c r="B48" s="165" t="s">
        <v>206</v>
      </c>
      <c r="C48" s="122" t="s">
        <v>286</v>
      </c>
      <c r="D48" s="364">
        <f>IF(VHP!D31&gt;0,VHP!D31,VHP!D31*-1)</f>
        <v>0</v>
      </c>
      <c r="E48" s="94" t="s">
        <v>288</v>
      </c>
      <c r="F48" s="123">
        <f>IF(CSF!$B54&gt;0,CSF!$B54,CSF!$C54)</f>
        <v>0</v>
      </c>
      <c r="G48" s="383">
        <f t="shared" si="2"/>
        <v>0</v>
      </c>
      <c r="H48" s="448"/>
      <c r="I48" s="449"/>
      <c r="J48" s="449"/>
      <c r="K48" s="449"/>
      <c r="L48" s="45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48"/>
      <c r="I49" s="449"/>
      <c r="J49" s="449"/>
      <c r="K49" s="449"/>
      <c r="L49" s="450"/>
      <c r="M49" s="150" t="s">
        <v>207</v>
      </c>
    </row>
    <row r="50" spans="1:13" ht="12" thickBot="1" x14ac:dyDescent="0.25">
      <c r="A50" s="72" t="s">
        <v>59</v>
      </c>
      <c r="B50" s="184" t="s">
        <v>204</v>
      </c>
      <c r="C50" s="90" t="s">
        <v>286</v>
      </c>
      <c r="D50" s="356">
        <f>IF(VHP!C29&gt;0,VHP!C29,VHP!C29*-1)</f>
        <v>27421537.719999999</v>
      </c>
      <c r="E50" s="91" t="s">
        <v>288</v>
      </c>
      <c r="F50" s="118">
        <f>IF(CSF!$B52&gt;0,CSF!$B52,CSF!$C52)</f>
        <v>27421537.719999999</v>
      </c>
      <c r="G50" s="381">
        <f t="shared" ref="G50:G55" si="3">ROUND(D50-F50,2)</f>
        <v>0</v>
      </c>
      <c r="H50" s="448"/>
      <c r="I50" s="449"/>
      <c r="J50" s="449"/>
      <c r="K50" s="449"/>
      <c r="L50" s="45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48"/>
      <c r="I51" s="449"/>
      <c r="J51" s="449"/>
      <c r="K51" s="449"/>
      <c r="L51" s="45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48"/>
      <c r="I52" s="449"/>
      <c r="J52" s="449"/>
      <c r="K52" s="449"/>
      <c r="L52" s="450"/>
      <c r="M52" s="153" t="s">
        <v>210</v>
      </c>
    </row>
    <row r="53" spans="1:13" ht="12" thickBot="1" x14ac:dyDescent="0.25">
      <c r="A53" s="72" t="s">
        <v>70</v>
      </c>
      <c r="B53" s="184" t="s">
        <v>154</v>
      </c>
      <c r="C53" s="90" t="s">
        <v>286</v>
      </c>
      <c r="D53" s="356">
        <f>IF((VHP!D28+VHP!D29)&gt;0,VHP!D28+VHP!D29,(VHP!D28+VHP!D29)*-1)</f>
        <v>3858690.599999994</v>
      </c>
      <c r="E53" s="91" t="s">
        <v>288</v>
      </c>
      <c r="F53" s="118">
        <f>IF(CSF!$B51&gt;0,CSF!$B51,CSF!$C51)</f>
        <v>3858690.6</v>
      </c>
      <c r="G53" s="381">
        <f t="shared" si="3"/>
        <v>0</v>
      </c>
      <c r="H53" s="449"/>
      <c r="I53" s="449"/>
      <c r="J53" s="449"/>
      <c r="K53" s="449"/>
      <c r="L53" s="450"/>
      <c r="M53" s="151" t="s">
        <v>154</v>
      </c>
    </row>
    <row r="54" spans="1:13" ht="12" thickBot="1" x14ac:dyDescent="0.25">
      <c r="A54" s="76" t="s">
        <v>63</v>
      </c>
      <c r="B54" s="185" t="s">
        <v>154</v>
      </c>
      <c r="C54" s="101" t="s">
        <v>286</v>
      </c>
      <c r="D54" s="356">
        <f>IF(VHP!D28&gt;0,VHP!D28,VHP!D28*-1)</f>
        <v>43116879.369999997</v>
      </c>
      <c r="E54" s="102" t="s">
        <v>272</v>
      </c>
      <c r="F54" s="119">
        <f>IF(ESF!E36&gt;0,ESF!E36,ESF!E36*-1)</f>
        <v>43116879.369999997</v>
      </c>
      <c r="G54" s="382">
        <f t="shared" si="3"/>
        <v>0</v>
      </c>
      <c r="H54" s="448"/>
      <c r="I54" s="449"/>
      <c r="J54" s="449"/>
      <c r="K54" s="449"/>
      <c r="L54" s="450"/>
      <c r="M54" s="152" t="s">
        <v>154</v>
      </c>
    </row>
    <row r="55" spans="1:13" ht="12" thickBot="1" x14ac:dyDescent="0.25">
      <c r="A55" s="75"/>
      <c r="B55" s="183" t="s">
        <v>154</v>
      </c>
      <c r="C55" s="117" t="s">
        <v>286</v>
      </c>
      <c r="D55" s="365">
        <f>IF(VHP!D28&gt;0,VHP!D28,VHP!D28*-1)</f>
        <v>43116879.369999997</v>
      </c>
      <c r="E55" s="109" t="s">
        <v>282</v>
      </c>
      <c r="F55" s="124">
        <f>IF(ACT!B66&gt;0,ACT!B66,ACT!B66*-1)</f>
        <v>43116879.369999975</v>
      </c>
      <c r="G55" s="384">
        <f t="shared" si="3"/>
        <v>0</v>
      </c>
      <c r="H55" s="451"/>
      <c r="I55" s="452"/>
      <c r="J55" s="452"/>
      <c r="K55" s="452"/>
      <c r="L55" s="453"/>
      <c r="M55" s="150" t="s">
        <v>154</v>
      </c>
    </row>
    <row r="56" spans="1:13" x14ac:dyDescent="0.2">
      <c r="A56" s="76" t="s">
        <v>66</v>
      </c>
      <c r="B56" s="191" t="s">
        <v>154</v>
      </c>
      <c r="C56" s="448"/>
      <c r="D56" s="449"/>
      <c r="E56" s="449"/>
      <c r="F56" s="128"/>
      <c r="G56" s="129"/>
      <c r="H56" s="130" t="s">
        <v>286</v>
      </c>
      <c r="I56" s="373">
        <f>IF(VHP!D10&gt;0,VHP!D10,VHP!D10*-1)</f>
        <v>39258188.770000003</v>
      </c>
      <c r="J56" s="131" t="s">
        <v>272</v>
      </c>
      <c r="K56" s="373">
        <f>IF(ESF!F36&gt;0,ESF!F36,ESF!F36*-1)</f>
        <v>39258188.770000003</v>
      </c>
      <c r="L56" s="392">
        <f t="shared" ref="L56:L57" si="4">ROUND(I56-K56,2)</f>
        <v>0</v>
      </c>
      <c r="M56" s="152" t="s">
        <v>154</v>
      </c>
    </row>
    <row r="57" spans="1:13" ht="12" thickBot="1" x14ac:dyDescent="0.25">
      <c r="A57" s="75"/>
      <c r="B57" s="192" t="s">
        <v>154</v>
      </c>
      <c r="C57" s="448"/>
      <c r="D57" s="449"/>
      <c r="E57" s="449"/>
      <c r="F57" s="128"/>
      <c r="G57" s="129"/>
      <c r="H57" s="122" t="s">
        <v>286</v>
      </c>
      <c r="I57" s="370">
        <f>IF(VHP!D10&gt;0,VHP!D10,VHP!D10*-1)</f>
        <v>39258188.770000003</v>
      </c>
      <c r="J57" s="94" t="s">
        <v>282</v>
      </c>
      <c r="K57" s="391">
        <f>IF(ACT!C66&gt;0,ACT!C66,ACT!C66*-1)</f>
        <v>39258188.769999981</v>
      </c>
      <c r="L57" s="377">
        <f t="shared" si="4"/>
        <v>0</v>
      </c>
      <c r="M57" s="150" t="s">
        <v>154</v>
      </c>
    </row>
    <row r="58" spans="1:13" x14ac:dyDescent="0.2">
      <c r="A58" s="83" t="s">
        <v>68</v>
      </c>
      <c r="B58" s="193" t="s">
        <v>204</v>
      </c>
      <c r="C58" s="122" t="s">
        <v>286</v>
      </c>
      <c r="D58" s="364">
        <f>IF(VHP!D29&gt;0,VHP!D29,VHP!D29*-1)</f>
        <v>39258188.770000003</v>
      </c>
      <c r="E58" s="128"/>
      <c r="F58" s="128"/>
      <c r="G58" s="128"/>
      <c r="H58" s="457"/>
      <c r="I58" s="458"/>
      <c r="J58" s="94" t="s">
        <v>272</v>
      </c>
      <c r="K58" s="370">
        <f>IF(ESF!F36&gt;0,ESF!F36,ESF!F36*-1)</f>
        <v>39258188.770000003</v>
      </c>
      <c r="L58" s="377">
        <f>ROUND((D58-K58),2)</f>
        <v>0</v>
      </c>
      <c r="M58" s="154" t="s">
        <v>204</v>
      </c>
    </row>
    <row r="59" spans="1:13" ht="12" thickBot="1" x14ac:dyDescent="0.25">
      <c r="A59" s="75"/>
      <c r="B59" s="194" t="s">
        <v>204</v>
      </c>
      <c r="C59" s="125" t="s">
        <v>286</v>
      </c>
      <c r="D59" s="390">
        <f>IF(VHP!D29&gt;0,VHP!D29,VHP!D29*-1)</f>
        <v>39258188.770000003</v>
      </c>
      <c r="E59" s="128"/>
      <c r="F59" s="128"/>
      <c r="G59" s="128"/>
      <c r="H59" s="451"/>
      <c r="I59" s="459"/>
      <c r="J59" s="126" t="s">
        <v>283</v>
      </c>
      <c r="K59" s="391">
        <f>IF(ACT!C66&gt;0,ACT!C66,ACT!C66*-1)</f>
        <v>39258188.769999981</v>
      </c>
      <c r="L59" s="393">
        <f>ROUND((D59-K59),2)</f>
        <v>0</v>
      </c>
      <c r="M59" s="149" t="s">
        <v>204</v>
      </c>
    </row>
    <row r="60" spans="1:13" ht="12" thickBot="1" x14ac:dyDescent="0.25">
      <c r="A60" s="78" t="s">
        <v>72</v>
      </c>
      <c r="B60" s="186" t="s">
        <v>160</v>
      </c>
      <c r="C60" s="90" t="s">
        <v>288</v>
      </c>
      <c r="D60" s="118">
        <f>IF(CSF!$B5&gt;0,CSF!$B5,CSF!$C5)</f>
        <v>46952742.469999999</v>
      </c>
      <c r="E60" s="91" t="s">
        <v>274</v>
      </c>
      <c r="F60" s="118">
        <f>IF(EFE!B61&gt;0,EFE!B61,EFE!B61*-1)</f>
        <v>46952742.469999976</v>
      </c>
      <c r="G60" s="381">
        <f>ROUND(D60-F60,2)</f>
        <v>0</v>
      </c>
      <c r="H60" s="445"/>
      <c r="I60" s="446"/>
      <c r="J60" s="446"/>
      <c r="K60" s="446"/>
      <c r="L60" s="447"/>
      <c r="M60" s="155" t="s">
        <v>160</v>
      </c>
    </row>
    <row r="61" spans="1:13" x14ac:dyDescent="0.2">
      <c r="A61" s="76" t="s">
        <v>75</v>
      </c>
      <c r="B61" s="187" t="s">
        <v>160</v>
      </c>
      <c r="C61" s="101" t="s">
        <v>288</v>
      </c>
      <c r="D61" s="119">
        <f>IF(CSF!$B5&gt;0,CSF!$B5,CSF!$C5)</f>
        <v>46952742.469999999</v>
      </c>
      <c r="E61" s="102" t="s">
        <v>273</v>
      </c>
      <c r="F61" s="119">
        <f>IF(EAA!F5&gt;0,EAA!F5,EAA!F5*-1)</f>
        <v>46952742.470000029</v>
      </c>
      <c r="G61" s="382">
        <f>ROUND(D61-F61,2)</f>
        <v>0</v>
      </c>
      <c r="H61" s="448"/>
      <c r="I61" s="449"/>
      <c r="J61" s="449"/>
      <c r="K61" s="449"/>
      <c r="L61" s="450"/>
      <c r="M61" s="156" t="s">
        <v>160</v>
      </c>
    </row>
    <row r="62" spans="1:13" x14ac:dyDescent="0.2">
      <c r="A62" s="79"/>
      <c r="B62" s="167" t="s">
        <v>162</v>
      </c>
      <c r="C62" s="122" t="s">
        <v>288</v>
      </c>
      <c r="D62" s="123">
        <f>IF(CSF!$B6&gt;0,CSF!$B6,CSF!$C6)</f>
        <v>16380.38</v>
      </c>
      <c r="E62" s="94" t="s">
        <v>273</v>
      </c>
      <c r="F62" s="123">
        <f>IF(EAA!F6&gt;0,EAA!F6,EAA!F6*-1)</f>
        <v>16380.379999992903</v>
      </c>
      <c r="G62" s="383">
        <f>ROUND(D62-F62,2)</f>
        <v>0</v>
      </c>
      <c r="H62" s="448"/>
      <c r="I62" s="449"/>
      <c r="J62" s="449"/>
      <c r="K62" s="449"/>
      <c r="L62" s="450"/>
      <c r="M62" s="157" t="s">
        <v>162</v>
      </c>
    </row>
    <row r="63" spans="1:13" x14ac:dyDescent="0.2">
      <c r="A63" s="79"/>
      <c r="B63" s="167" t="s">
        <v>164</v>
      </c>
      <c r="C63" s="122" t="s">
        <v>288</v>
      </c>
      <c r="D63" s="123">
        <f>IF(CSF!$B7&gt;0,CSF!$B7,CSF!$C7)</f>
        <v>12707813.619999999</v>
      </c>
      <c r="E63" s="94" t="s">
        <v>273</v>
      </c>
      <c r="F63" s="123">
        <f>IF(EAA!F7&gt;0,EAA!F7,EAA!F7*-1)</f>
        <v>12707813.619999999</v>
      </c>
      <c r="G63" s="383">
        <f>ROUND(D63-F63,2)</f>
        <v>0</v>
      </c>
      <c r="H63" s="448"/>
      <c r="I63" s="449"/>
      <c r="J63" s="449"/>
      <c r="K63" s="449"/>
      <c r="L63" s="45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48"/>
      <c r="I64" s="449"/>
      <c r="J64" s="449"/>
      <c r="K64" s="449"/>
      <c r="L64" s="450"/>
      <c r="M64" s="157" t="s">
        <v>166</v>
      </c>
    </row>
    <row r="65" spans="1:13" x14ac:dyDescent="0.2">
      <c r="A65" s="79"/>
      <c r="B65" s="167" t="s">
        <v>168</v>
      </c>
      <c r="C65" s="122" t="s">
        <v>288</v>
      </c>
      <c r="D65" s="123">
        <f>IF(CSF!$B9&gt;0,CSF!$B9,CSF!$C9)</f>
        <v>0</v>
      </c>
      <c r="E65" s="94" t="s">
        <v>273</v>
      </c>
      <c r="F65" s="123">
        <f>IF(EAA!F9&gt;0,EAA!F9,EAA!F9*-1)</f>
        <v>0</v>
      </c>
      <c r="G65" s="383">
        <f t="shared" si="5"/>
        <v>0</v>
      </c>
      <c r="H65" s="448"/>
      <c r="I65" s="449"/>
      <c r="J65" s="449"/>
      <c r="K65" s="449"/>
      <c r="L65" s="450"/>
      <c r="M65" s="157" t="s">
        <v>168</v>
      </c>
    </row>
    <row r="66" spans="1:13" ht="22.5" x14ac:dyDescent="0.2">
      <c r="A66" s="79"/>
      <c r="B66" s="167" t="s">
        <v>170</v>
      </c>
      <c r="C66" s="122" t="s">
        <v>288</v>
      </c>
      <c r="D66" s="123">
        <f>IF(CSF!$B10&gt;0,CSF!$B10,CSF!$C10)</f>
        <v>0</v>
      </c>
      <c r="E66" s="94" t="s">
        <v>273</v>
      </c>
      <c r="F66" s="123">
        <f>IF(EAA!F10&gt;0,EAA!F10,EAA!F10*-1)</f>
        <v>0</v>
      </c>
      <c r="G66" s="383">
        <f t="shared" si="5"/>
        <v>0</v>
      </c>
      <c r="H66" s="448"/>
      <c r="I66" s="449"/>
      <c r="J66" s="449"/>
      <c r="K66" s="449"/>
      <c r="L66" s="450"/>
      <c r="M66" s="157" t="s">
        <v>170</v>
      </c>
    </row>
    <row r="67" spans="1:13" x14ac:dyDescent="0.2">
      <c r="A67" s="79"/>
      <c r="B67" s="167" t="s">
        <v>172</v>
      </c>
      <c r="C67" s="122" t="s">
        <v>288</v>
      </c>
      <c r="D67" s="123">
        <f>IF(CSF!$B11&gt;0,CSF!$B11,CSF!$C11)</f>
        <v>0</v>
      </c>
      <c r="E67" s="94" t="s">
        <v>273</v>
      </c>
      <c r="F67" s="123">
        <f>IF(EAA!F11&gt;0,EAA!F11,EAA!F11*-1)</f>
        <v>0</v>
      </c>
      <c r="G67" s="383">
        <f t="shared" si="5"/>
        <v>0</v>
      </c>
      <c r="H67" s="448"/>
      <c r="I67" s="449"/>
      <c r="J67" s="449"/>
      <c r="K67" s="449"/>
      <c r="L67" s="450"/>
      <c r="M67" s="157" t="s">
        <v>172</v>
      </c>
    </row>
    <row r="68" spans="1:13" x14ac:dyDescent="0.2">
      <c r="A68" s="79"/>
      <c r="B68" s="167" t="s">
        <v>178</v>
      </c>
      <c r="C68" s="122" t="s">
        <v>288</v>
      </c>
      <c r="D68" s="123">
        <f>IF(CSF!$B14&gt;0,CSF!$B14,CSF!$C14)</f>
        <v>0</v>
      </c>
      <c r="E68" s="94" t="s">
        <v>273</v>
      </c>
      <c r="F68" s="123">
        <f>IF(EAA!F13&gt;0,EAA!F13,EAA!F13*-1)</f>
        <v>0</v>
      </c>
      <c r="G68" s="383">
        <f t="shared" si="5"/>
        <v>0</v>
      </c>
      <c r="H68" s="448"/>
      <c r="I68" s="449"/>
      <c r="J68" s="449"/>
      <c r="K68" s="449"/>
      <c r="L68" s="450"/>
      <c r="M68" s="157" t="s">
        <v>178</v>
      </c>
    </row>
    <row r="69" spans="1:13" ht="22.5" x14ac:dyDescent="0.2">
      <c r="A69" s="79"/>
      <c r="B69" s="167" t="s">
        <v>180</v>
      </c>
      <c r="C69" s="122" t="s">
        <v>288</v>
      </c>
      <c r="D69" s="123">
        <f>IF(CSF!$B15&gt;0,CSF!$B15,CSF!$C15)</f>
        <v>0</v>
      </c>
      <c r="E69" s="94" t="s">
        <v>273</v>
      </c>
      <c r="F69" s="123">
        <f>IF(EAA!F14&gt;0,EAA!F14,EAA!F14*-1)</f>
        <v>0</v>
      </c>
      <c r="G69" s="383">
        <f t="shared" si="5"/>
        <v>0</v>
      </c>
      <c r="H69" s="448"/>
      <c r="I69" s="449"/>
      <c r="J69" s="449"/>
      <c r="K69" s="449"/>
      <c r="L69" s="450"/>
      <c r="M69" s="157" t="s">
        <v>180</v>
      </c>
    </row>
    <row r="70" spans="1:13" ht="22.5" x14ac:dyDescent="0.2">
      <c r="A70" s="79"/>
      <c r="B70" s="167" t="s">
        <v>182</v>
      </c>
      <c r="C70" s="122" t="s">
        <v>288</v>
      </c>
      <c r="D70" s="123">
        <f>IF(CSF!$B16&gt;0,CSF!$B16,CSF!$C16)</f>
        <v>12942217.640000001</v>
      </c>
      <c r="E70" s="94" t="s">
        <v>273</v>
      </c>
      <c r="F70" s="123">
        <f>IF(EAA!F15&gt;0,EAA!F15,EAA!F15*-1)</f>
        <v>12942217.639999986</v>
      </c>
      <c r="G70" s="383">
        <f t="shared" si="5"/>
        <v>0</v>
      </c>
      <c r="H70" s="448"/>
      <c r="I70" s="449"/>
      <c r="J70" s="449"/>
      <c r="K70" s="449"/>
      <c r="L70" s="450"/>
      <c r="M70" s="157" t="s">
        <v>182</v>
      </c>
    </row>
    <row r="71" spans="1:13" x14ac:dyDescent="0.2">
      <c r="A71" s="79"/>
      <c r="B71" s="167" t="s">
        <v>184</v>
      </c>
      <c r="C71" s="122" t="s">
        <v>288</v>
      </c>
      <c r="D71" s="123">
        <f>IF(CSF!$B17&gt;0,CSF!$B17,CSF!$C17)</f>
        <v>389574.13</v>
      </c>
      <c r="E71" s="94" t="s">
        <v>273</v>
      </c>
      <c r="F71" s="123">
        <f>IF(EAA!F16&gt;0,EAA!F16,EAA!F16*-1)</f>
        <v>389574.13000001013</v>
      </c>
      <c r="G71" s="383">
        <f t="shared" si="5"/>
        <v>0</v>
      </c>
      <c r="H71" s="448"/>
      <c r="I71" s="449"/>
      <c r="J71" s="449"/>
      <c r="K71" s="449"/>
      <c r="L71" s="450"/>
      <c r="M71" s="157" t="s">
        <v>184</v>
      </c>
    </row>
    <row r="72" spans="1:13" x14ac:dyDescent="0.2">
      <c r="A72" s="79"/>
      <c r="B72" s="167" t="s">
        <v>186</v>
      </c>
      <c r="C72" s="122" t="s">
        <v>288</v>
      </c>
      <c r="D72" s="123">
        <f>IF(CSF!$B18&gt;0,CSF!$B18,CSF!$C18)</f>
        <v>6720</v>
      </c>
      <c r="E72" s="94" t="s">
        <v>273</v>
      </c>
      <c r="F72" s="123">
        <f>IF(EAA!F17&gt;0,EAA!F17,EAA!F17*-1)</f>
        <v>6720</v>
      </c>
      <c r="G72" s="383">
        <f t="shared" si="5"/>
        <v>0</v>
      </c>
      <c r="H72" s="448"/>
      <c r="I72" s="449"/>
      <c r="J72" s="449"/>
      <c r="K72" s="449"/>
      <c r="L72" s="450"/>
      <c r="M72" s="157" t="s">
        <v>186</v>
      </c>
    </row>
    <row r="73" spans="1:13" ht="22.5" x14ac:dyDescent="0.2">
      <c r="A73" s="79"/>
      <c r="B73" s="167" t="s">
        <v>188</v>
      </c>
      <c r="C73" s="122" t="s">
        <v>288</v>
      </c>
      <c r="D73" s="123">
        <f>IF(CSF!$B19&gt;0,CSF!$B19,CSF!$C19)</f>
        <v>2381157.7200000002</v>
      </c>
      <c r="E73" s="94" t="s">
        <v>273</v>
      </c>
      <c r="F73" s="123">
        <f>IF(EAA!F18&gt;0,EAA!F18,EAA!F18*-1)</f>
        <v>2381157.7199999988</v>
      </c>
      <c r="G73" s="383">
        <f t="shared" si="5"/>
        <v>0</v>
      </c>
      <c r="H73" s="448"/>
      <c r="I73" s="449"/>
      <c r="J73" s="449"/>
      <c r="K73" s="449"/>
      <c r="L73" s="450"/>
      <c r="M73" s="157" t="s">
        <v>188</v>
      </c>
    </row>
    <row r="74" spans="1:13" x14ac:dyDescent="0.2">
      <c r="A74" s="79"/>
      <c r="B74" s="167" t="s">
        <v>190</v>
      </c>
      <c r="C74" s="122" t="s">
        <v>288</v>
      </c>
      <c r="D74" s="123">
        <f>IF(CSF!$B20&gt;0,CSF!$B20,CSF!$C20)</f>
        <v>0</v>
      </c>
      <c r="E74" s="94" t="s">
        <v>273</v>
      </c>
      <c r="F74" s="123">
        <f>IF(EAA!F19&gt;0,EAA!F19,EAA!F19*-1)</f>
        <v>0</v>
      </c>
      <c r="G74" s="383">
        <f t="shared" si="5"/>
        <v>0</v>
      </c>
      <c r="H74" s="448"/>
      <c r="I74" s="449"/>
      <c r="J74" s="449"/>
      <c r="K74" s="449"/>
      <c r="L74" s="450"/>
      <c r="M74" s="157" t="s">
        <v>190</v>
      </c>
    </row>
    <row r="75" spans="1:13" ht="22.5" x14ac:dyDescent="0.2">
      <c r="A75" s="79"/>
      <c r="B75" s="167" t="s">
        <v>192</v>
      </c>
      <c r="C75" s="122" t="s">
        <v>288</v>
      </c>
      <c r="D75" s="123">
        <f>IF(CSF!$B21&gt;0,CSF!$B21,CSF!$C21)</f>
        <v>0</v>
      </c>
      <c r="E75" s="94" t="s">
        <v>273</v>
      </c>
      <c r="F75" s="123">
        <f>IF(EAA!F20&gt;0,EAA!F20,EAA!F20*-1)</f>
        <v>0</v>
      </c>
      <c r="G75" s="383">
        <f t="shared" si="5"/>
        <v>0</v>
      </c>
      <c r="H75" s="448"/>
      <c r="I75" s="449"/>
      <c r="J75" s="449"/>
      <c r="K75" s="449"/>
      <c r="L75" s="45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48"/>
      <c r="I76" s="449"/>
      <c r="J76" s="449"/>
      <c r="K76" s="449"/>
      <c r="L76" s="45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48"/>
      <c r="I77" s="449"/>
      <c r="J77" s="449"/>
      <c r="K77" s="449"/>
      <c r="L77" s="450"/>
      <c r="M77" s="148" t="s">
        <v>205</v>
      </c>
    </row>
    <row r="78" spans="1:13" x14ac:dyDescent="0.2">
      <c r="A78" s="79"/>
      <c r="B78" s="165" t="s">
        <v>206</v>
      </c>
      <c r="C78" s="122" t="s">
        <v>288</v>
      </c>
      <c r="D78" s="123">
        <f>IF(CSF!$B54&gt;0,CSF!$B54,CSF!$C54)</f>
        <v>0</v>
      </c>
      <c r="E78" s="94" t="s">
        <v>286</v>
      </c>
      <c r="F78" s="133">
        <f>IF(VHP!D31&gt;0,VHP!D31,VHP!D31*-1)</f>
        <v>0</v>
      </c>
      <c r="G78" s="383">
        <f t="shared" si="6"/>
        <v>0</v>
      </c>
      <c r="H78" s="448"/>
      <c r="I78" s="449"/>
      <c r="J78" s="449"/>
      <c r="K78" s="449"/>
      <c r="L78" s="45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48"/>
      <c r="I79" s="449"/>
      <c r="J79" s="449"/>
      <c r="K79" s="449"/>
      <c r="L79" s="450"/>
      <c r="M79" s="149" t="s">
        <v>207</v>
      </c>
    </row>
    <row r="80" spans="1:13" ht="12" thickBot="1" x14ac:dyDescent="0.25">
      <c r="A80" s="78" t="s">
        <v>81</v>
      </c>
      <c r="B80" s="171" t="s">
        <v>154</v>
      </c>
      <c r="C80" s="90" t="s">
        <v>288</v>
      </c>
      <c r="D80" s="118">
        <f>IF(CSF!$B51&gt;0,CSF!$B51,CSF!$C51)</f>
        <v>3858690.6</v>
      </c>
      <c r="E80" s="91" t="s">
        <v>286</v>
      </c>
      <c r="F80" s="118">
        <f>IF((VHP!D28+VHP!D29)&gt;0,VHP!D28+VHP!D29,(VHP!D28+VHP!D29)*-1)</f>
        <v>3858690.599999994</v>
      </c>
      <c r="G80" s="381">
        <f t="shared" si="6"/>
        <v>0</v>
      </c>
      <c r="H80" s="448"/>
      <c r="I80" s="449"/>
      <c r="J80" s="449"/>
      <c r="K80" s="449"/>
      <c r="L80" s="450"/>
      <c r="M80" s="137" t="s">
        <v>154</v>
      </c>
    </row>
    <row r="81" spans="1:13" ht="23.25" thickBot="1" x14ac:dyDescent="0.25">
      <c r="A81" s="78" t="s">
        <v>83</v>
      </c>
      <c r="B81" s="171" t="s">
        <v>243</v>
      </c>
      <c r="C81" s="90" t="s">
        <v>274</v>
      </c>
      <c r="D81" s="356">
        <f>IF(EFE!B61&gt;0,EFE!B61,EFE!B61*-1)</f>
        <v>46952742.469999976</v>
      </c>
      <c r="E81" s="91" t="s">
        <v>288</v>
      </c>
      <c r="F81" s="118">
        <f>IF(CSF!$B5&gt;0,CSF!$B5,CSF!$C5)</f>
        <v>46952742.469999999</v>
      </c>
      <c r="G81" s="381">
        <f t="shared" si="6"/>
        <v>0</v>
      </c>
      <c r="H81" s="451"/>
      <c r="I81" s="452"/>
      <c r="J81" s="452"/>
      <c r="K81" s="452"/>
      <c r="L81" s="453"/>
      <c r="M81" s="137" t="s">
        <v>243</v>
      </c>
    </row>
    <row r="82" spans="1:13" ht="23.25" thickBot="1" x14ac:dyDescent="0.25">
      <c r="A82" s="78" t="s">
        <v>86</v>
      </c>
      <c r="B82" s="171" t="s">
        <v>245</v>
      </c>
      <c r="C82" s="90" t="s">
        <v>274</v>
      </c>
      <c r="D82" s="356">
        <f>IF(EFE!B65&gt;0,EFE!B65,EFE!B65*-1)</f>
        <v>110396455.41</v>
      </c>
      <c r="E82" s="91" t="s">
        <v>272</v>
      </c>
      <c r="F82" s="118">
        <f>IF(ESF!B5&gt;0,ESF!B5,ESF!B5*-1)</f>
        <v>110396455.41</v>
      </c>
      <c r="G82" s="381">
        <f t="shared" si="6"/>
        <v>0</v>
      </c>
      <c r="H82" s="90" t="s">
        <v>274</v>
      </c>
      <c r="I82" s="367">
        <f>IF(EFE!C65&gt;0,EFE!C65,EFE!C65*-1)</f>
        <v>63443712.939999998</v>
      </c>
      <c r="J82" s="91" t="s">
        <v>272</v>
      </c>
      <c r="K82" s="367">
        <f>IF(ESF!C5&gt;0,ESF!C5,ESF!C5*-1)</f>
        <v>63443712.939999998</v>
      </c>
      <c r="L82" s="375">
        <f t="shared" ref="L82:L99" si="7">ROUND(I82-K82,2)</f>
        <v>0</v>
      </c>
      <c r="M82" s="137" t="s">
        <v>245</v>
      </c>
    </row>
    <row r="83" spans="1:13" ht="23.25" thickBot="1" x14ac:dyDescent="0.25">
      <c r="A83" s="78" t="s">
        <v>89</v>
      </c>
      <c r="B83" s="171" t="s">
        <v>244</v>
      </c>
      <c r="C83" s="132" t="s">
        <v>274</v>
      </c>
      <c r="D83" s="356">
        <f>IF(EFE!B63&gt;0,EFE!B63,EFE!B63*-1)</f>
        <v>63443712.939999998</v>
      </c>
      <c r="E83" s="460"/>
      <c r="F83" s="455"/>
      <c r="G83" s="455"/>
      <c r="H83" s="455"/>
      <c r="I83" s="461"/>
      <c r="J83" s="91" t="s">
        <v>272</v>
      </c>
      <c r="K83" s="395">
        <f>IF(ESF!C5&gt;0,ESF!C5,ESF!C5*-1)</f>
        <v>63443712.939999998</v>
      </c>
      <c r="L83" s="375">
        <f>ROUND(D83-K83,2)</f>
        <v>0</v>
      </c>
      <c r="M83" s="137" t="s">
        <v>244</v>
      </c>
    </row>
    <row r="84" spans="1:13" x14ac:dyDescent="0.2">
      <c r="A84" s="76" t="s">
        <v>91</v>
      </c>
      <c r="B84" s="189" t="s">
        <v>160</v>
      </c>
      <c r="C84" s="101" t="s">
        <v>273</v>
      </c>
      <c r="D84" s="363">
        <f>IF(EAA!E5&gt;0,EAA!E5,EAA!E5*-1)</f>
        <v>110396455.41000003</v>
      </c>
      <c r="E84" s="102" t="s">
        <v>272</v>
      </c>
      <c r="F84" s="197">
        <f>IF(ESF!B5&gt;0,ESF!B5,ESF!B5*-1)</f>
        <v>110396455.41</v>
      </c>
      <c r="G84" s="382">
        <f t="shared" ref="G84:G99" si="8">ROUND(D84-F84,2)</f>
        <v>0</v>
      </c>
      <c r="H84" s="101" t="s">
        <v>273</v>
      </c>
      <c r="I84" s="361">
        <f>IF(EAA!B5&gt;0,EAA!B5,EAA!B5*-1)</f>
        <v>63443712.939999998</v>
      </c>
      <c r="J84" s="102" t="s">
        <v>272</v>
      </c>
      <c r="K84" s="385">
        <f>IF(ESF!C5&gt;0,ESF!C5,ESF!C5*-1)</f>
        <v>63443712.939999998</v>
      </c>
      <c r="L84" s="376">
        <f t="shared" si="7"/>
        <v>0</v>
      </c>
      <c r="M84" s="159" t="s">
        <v>160</v>
      </c>
    </row>
    <row r="85" spans="1:13" x14ac:dyDescent="0.2">
      <c r="A85" s="79"/>
      <c r="B85" s="168" t="s">
        <v>162</v>
      </c>
      <c r="C85" s="122" t="s">
        <v>273</v>
      </c>
      <c r="D85" s="364">
        <f>IF(EAA!E6&gt;0,EAA!E6,EAA!E6*-1)</f>
        <v>1147746.0699999928</v>
      </c>
      <c r="E85" s="94" t="s">
        <v>272</v>
      </c>
      <c r="F85" s="123">
        <f>IF(ESF!B6&gt;0,ESF!B6,ESF!B6*-1)</f>
        <v>1147746.07</v>
      </c>
      <c r="G85" s="383">
        <f t="shared" si="8"/>
        <v>0</v>
      </c>
      <c r="H85" s="122" t="s">
        <v>273</v>
      </c>
      <c r="I85" s="370">
        <f>IF(EAA!B6&gt;0,EAA!B6,EAA!B6*-1)</f>
        <v>1131365.69</v>
      </c>
      <c r="J85" s="94" t="s">
        <v>272</v>
      </c>
      <c r="K85" s="370">
        <f>IF(ESF!C6&gt;0,ESF!C6,ESF!C6*-1)</f>
        <v>1131365.69</v>
      </c>
      <c r="L85" s="377">
        <f t="shared" si="7"/>
        <v>0</v>
      </c>
      <c r="M85" s="160" t="s">
        <v>162</v>
      </c>
    </row>
    <row r="86" spans="1:13" x14ac:dyDescent="0.2">
      <c r="A86" s="79"/>
      <c r="B86" s="168" t="s">
        <v>164</v>
      </c>
      <c r="C86" s="122" t="s">
        <v>273</v>
      </c>
      <c r="D86" s="364">
        <f>IF(EAA!E7&gt;0,EAA!E7,EAA!E7*-1)</f>
        <v>210000</v>
      </c>
      <c r="E86" s="94" t="s">
        <v>272</v>
      </c>
      <c r="F86" s="123">
        <f>IF(ESF!B7&gt;0,ESF!B7,ESF!B7*-1)</f>
        <v>210000</v>
      </c>
      <c r="G86" s="383">
        <f t="shared" si="8"/>
        <v>0</v>
      </c>
      <c r="H86" s="122" t="s">
        <v>273</v>
      </c>
      <c r="I86" s="370">
        <f>IF(EAA!B7&gt;0,EAA!B7,EAA!B7*-1)</f>
        <v>12917813.619999999</v>
      </c>
      <c r="J86" s="94" t="s">
        <v>272</v>
      </c>
      <c r="K86" s="370">
        <f>IF(ESF!C7&gt;0,ESF!C7,ESF!C7*-1)</f>
        <v>12917813.619999999</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142183287.76000002</v>
      </c>
      <c r="E93" s="94" t="s">
        <v>272</v>
      </c>
      <c r="F93" s="123">
        <f>IF(ESF!B18&gt;0,ESF!B18,ESF!B18*-1)</f>
        <v>142183287.75999999</v>
      </c>
      <c r="G93" s="383">
        <f t="shared" si="8"/>
        <v>0</v>
      </c>
      <c r="H93" s="122" t="s">
        <v>273</v>
      </c>
      <c r="I93" s="370">
        <f>IF(EAA!B15&gt;0,EAA!B15,EAA!B15*-1)</f>
        <v>155125505.40000001</v>
      </c>
      <c r="J93" s="94" t="s">
        <v>272</v>
      </c>
      <c r="K93" s="370">
        <f>IF(ESF!C18&gt;0,ESF!C18,ESF!C18*-1)</f>
        <v>155125505.40000001</v>
      </c>
      <c r="L93" s="377">
        <f t="shared" si="7"/>
        <v>0</v>
      </c>
      <c r="M93" s="160" t="s">
        <v>182</v>
      </c>
    </row>
    <row r="94" spans="1:13" x14ac:dyDescent="0.2">
      <c r="A94" s="79"/>
      <c r="B94" s="168" t="s">
        <v>184</v>
      </c>
      <c r="C94" s="122" t="s">
        <v>273</v>
      </c>
      <c r="D94" s="364">
        <f>IF(EAA!E16&gt;0,EAA!E16,EAA!E16*-1)</f>
        <v>69473017.809999987</v>
      </c>
      <c r="E94" s="94" t="s">
        <v>272</v>
      </c>
      <c r="F94" s="123">
        <f>IF(ESF!B19&gt;0,ESF!B19,ESF!B19*-1)</f>
        <v>69473017.810000002</v>
      </c>
      <c r="G94" s="383">
        <f t="shared" si="8"/>
        <v>0</v>
      </c>
      <c r="H94" s="122" t="s">
        <v>273</v>
      </c>
      <c r="I94" s="370">
        <f>IF(EAA!B16&gt;0,EAA!B16,EAA!B16*-1)</f>
        <v>69862591.939999998</v>
      </c>
      <c r="J94" s="94" t="s">
        <v>272</v>
      </c>
      <c r="K94" s="370">
        <f>IF(ESF!C19&gt;0,ESF!C19,ESF!C19*-1)</f>
        <v>69862591.939999998</v>
      </c>
      <c r="L94" s="377">
        <f t="shared" si="7"/>
        <v>0</v>
      </c>
      <c r="M94" s="160" t="s">
        <v>184</v>
      </c>
    </row>
    <row r="95" spans="1:13" x14ac:dyDescent="0.2">
      <c r="A95" s="79"/>
      <c r="B95" s="168" t="s">
        <v>186</v>
      </c>
      <c r="C95" s="122" t="s">
        <v>273</v>
      </c>
      <c r="D95" s="364">
        <f>IF(EAA!E17&gt;0,EAA!E17,EAA!E17*-1)</f>
        <v>5635418.46</v>
      </c>
      <c r="E95" s="94" t="s">
        <v>272</v>
      </c>
      <c r="F95" s="123">
        <f>IF(ESF!B20&gt;0,ESF!B20,ESF!B20*-1)</f>
        <v>5635418.46</v>
      </c>
      <c r="G95" s="383">
        <f t="shared" si="8"/>
        <v>0</v>
      </c>
      <c r="H95" s="122" t="s">
        <v>273</v>
      </c>
      <c r="I95" s="370">
        <f>IF(EAA!B17&gt;0,EAA!B17,EAA!B17*-1)</f>
        <v>5642138.46</v>
      </c>
      <c r="J95" s="94" t="s">
        <v>272</v>
      </c>
      <c r="K95" s="370">
        <f>IF(ESF!C20&gt;0,ESF!C20,ESF!C20*-1)</f>
        <v>5642138.46</v>
      </c>
      <c r="L95" s="377">
        <f t="shared" si="7"/>
        <v>0</v>
      </c>
      <c r="M95" s="160" t="s">
        <v>186</v>
      </c>
    </row>
    <row r="96" spans="1:13" ht="22.5" x14ac:dyDescent="0.2">
      <c r="A96" s="79"/>
      <c r="B96" s="168" t="s">
        <v>188</v>
      </c>
      <c r="C96" s="122" t="s">
        <v>273</v>
      </c>
      <c r="D96" s="364">
        <f>IF(EAA!E18&gt;0,EAA!E18,EAA!E18*-1)</f>
        <v>78630424.980000004</v>
      </c>
      <c r="E96" s="94" t="s">
        <v>272</v>
      </c>
      <c r="F96" s="123">
        <f>IF(ESF!B21&gt;0,ESF!B21,ESF!B21*-1)</f>
        <v>78630424.980000004</v>
      </c>
      <c r="G96" s="383">
        <f t="shared" si="8"/>
        <v>0</v>
      </c>
      <c r="H96" s="122" t="s">
        <v>273</v>
      </c>
      <c r="I96" s="370">
        <f>IF(EAA!B18&gt;0,EAA!B18,EAA!B18*-1)</f>
        <v>76249267.260000005</v>
      </c>
      <c r="J96" s="94" t="s">
        <v>272</v>
      </c>
      <c r="K96" s="370">
        <f>IF(ESF!C21&gt;0,ESF!C21,ESF!C21*-1)</f>
        <v>76249267.260000005</v>
      </c>
      <c r="L96" s="377">
        <f t="shared" si="7"/>
        <v>0</v>
      </c>
      <c r="M96" s="160" t="s">
        <v>188</v>
      </c>
    </row>
    <row r="97" spans="1:13" x14ac:dyDescent="0.2">
      <c r="A97" s="79"/>
      <c r="B97" s="168" t="s">
        <v>190</v>
      </c>
      <c r="C97" s="122" t="s">
        <v>273</v>
      </c>
      <c r="D97" s="364">
        <f>IF(EAA!E19&gt;0,EAA!E19,EAA!E19*-1)</f>
        <v>745601.53</v>
      </c>
      <c r="E97" s="94" t="s">
        <v>272</v>
      </c>
      <c r="F97" s="123">
        <f>IF(ESF!B22&gt;0,ESF!B22,ESF!B22*-1)</f>
        <v>745601.53</v>
      </c>
      <c r="G97" s="383">
        <f t="shared" si="8"/>
        <v>0</v>
      </c>
      <c r="H97" s="122" t="s">
        <v>273</v>
      </c>
      <c r="I97" s="370">
        <f>IF(EAA!B19&gt;0,EAA!B19,EAA!B19*-1)</f>
        <v>745601.53</v>
      </c>
      <c r="J97" s="94" t="s">
        <v>272</v>
      </c>
      <c r="K97" s="370">
        <f>IF(ESF!C22&gt;0,ESF!C22,ESF!C22*-1)</f>
        <v>745601.53</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46952742.470000029</v>
      </c>
      <c r="E100" s="131" t="s">
        <v>288</v>
      </c>
      <c r="F100" s="133">
        <f>IF(CSF!$B5&gt;0,CSF!$B5,CSF!$C5)</f>
        <v>46952742.469999999</v>
      </c>
      <c r="G100" s="394">
        <f>ROUND(D100-F100,2)</f>
        <v>0</v>
      </c>
      <c r="H100" s="448"/>
      <c r="I100" s="449"/>
      <c r="J100" s="449"/>
      <c r="K100" s="134"/>
      <c r="L100" s="135"/>
      <c r="M100" s="162" t="s">
        <v>160</v>
      </c>
    </row>
    <row r="101" spans="1:13" x14ac:dyDescent="0.2">
      <c r="A101" s="67"/>
      <c r="B101" s="169" t="s">
        <v>162</v>
      </c>
      <c r="C101" s="122" t="s">
        <v>273</v>
      </c>
      <c r="D101" s="387">
        <f>IF(EAA!F6&gt;0,EAA!F6,EAA!F6*-1)</f>
        <v>16380.379999992903</v>
      </c>
      <c r="E101" s="94" t="s">
        <v>288</v>
      </c>
      <c r="F101" s="123">
        <f>IF(CSF!$B6&gt;0,CSF!$B6,CSF!$C6)</f>
        <v>16380.38</v>
      </c>
      <c r="G101" s="383">
        <f>ROUND(D101-F101,2)</f>
        <v>0</v>
      </c>
      <c r="H101" s="448"/>
      <c r="I101" s="449"/>
      <c r="J101" s="449"/>
      <c r="K101" s="134"/>
      <c r="L101" s="135"/>
      <c r="M101" s="162" t="s">
        <v>162</v>
      </c>
    </row>
    <row r="102" spans="1:13" x14ac:dyDescent="0.2">
      <c r="A102" s="67"/>
      <c r="B102" s="169" t="s">
        <v>164</v>
      </c>
      <c r="C102" s="122" t="s">
        <v>273</v>
      </c>
      <c r="D102" s="387">
        <f>IF(EAA!F7&gt;0,EAA!F7,EAA!F7*-1)</f>
        <v>12707813.619999999</v>
      </c>
      <c r="E102" s="94" t="s">
        <v>288</v>
      </c>
      <c r="F102" s="123">
        <f>IF(CSF!$B7&gt;0,CSF!$B7,CSF!$C7)</f>
        <v>12707813.619999999</v>
      </c>
      <c r="G102" s="383">
        <f t="shared" ref="G102:G115" si="9">ROUND(D102-F102,2)</f>
        <v>0</v>
      </c>
      <c r="H102" s="448"/>
      <c r="I102" s="449"/>
      <c r="J102" s="44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48"/>
      <c r="I103" s="449"/>
      <c r="J103" s="449"/>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48"/>
      <c r="I104" s="449"/>
      <c r="J104" s="449"/>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48"/>
      <c r="I105" s="449"/>
      <c r="J105" s="44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48"/>
      <c r="I106" s="449"/>
      <c r="J106" s="44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48"/>
      <c r="I107" s="449"/>
      <c r="J107" s="449"/>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48"/>
      <c r="I108" s="449"/>
      <c r="J108" s="449"/>
      <c r="K108" s="134"/>
      <c r="L108" s="135"/>
      <c r="M108" s="162" t="s">
        <v>180</v>
      </c>
    </row>
    <row r="109" spans="1:13" ht="22.5" x14ac:dyDescent="0.2">
      <c r="A109" s="67"/>
      <c r="B109" s="169" t="s">
        <v>182</v>
      </c>
      <c r="C109" s="122" t="s">
        <v>273</v>
      </c>
      <c r="D109" s="387">
        <f>IF(EAA!F15&gt;0,EAA!F15,EAA!F15*-1)</f>
        <v>12942217.639999986</v>
      </c>
      <c r="E109" s="94" t="s">
        <v>288</v>
      </c>
      <c r="F109" s="123">
        <f>IF(CSF!$B16&gt;0,CSF!$B16,CSF!$C16)</f>
        <v>12942217.640000001</v>
      </c>
      <c r="G109" s="383">
        <f t="shared" si="9"/>
        <v>0</v>
      </c>
      <c r="H109" s="448"/>
      <c r="I109" s="449"/>
      <c r="J109" s="449"/>
      <c r="K109" s="134"/>
      <c r="L109" s="135"/>
      <c r="M109" s="162" t="s">
        <v>182</v>
      </c>
    </row>
    <row r="110" spans="1:13" x14ac:dyDescent="0.2">
      <c r="A110" s="67"/>
      <c r="B110" s="169" t="s">
        <v>184</v>
      </c>
      <c r="C110" s="122" t="s">
        <v>273</v>
      </c>
      <c r="D110" s="387">
        <f>IF(EAA!F16&gt;0,EAA!F16,EAA!F16*-1)</f>
        <v>389574.13000001013</v>
      </c>
      <c r="E110" s="94" t="s">
        <v>288</v>
      </c>
      <c r="F110" s="123">
        <f>IF(CSF!$B17&gt;0,CSF!$B17,CSF!$C17)</f>
        <v>389574.13</v>
      </c>
      <c r="G110" s="383">
        <f t="shared" si="9"/>
        <v>0</v>
      </c>
      <c r="H110" s="448"/>
      <c r="I110" s="449"/>
      <c r="J110" s="449"/>
      <c r="K110" s="134"/>
      <c r="L110" s="135"/>
      <c r="M110" s="162" t="s">
        <v>184</v>
      </c>
    </row>
    <row r="111" spans="1:13" x14ac:dyDescent="0.2">
      <c r="A111" s="67"/>
      <c r="B111" s="169" t="s">
        <v>186</v>
      </c>
      <c r="C111" s="122" t="s">
        <v>273</v>
      </c>
      <c r="D111" s="387">
        <f>IF(EAA!F17&gt;0,EAA!F17,EAA!F17*-1)</f>
        <v>6720</v>
      </c>
      <c r="E111" s="94" t="s">
        <v>288</v>
      </c>
      <c r="F111" s="123">
        <f>IF(CSF!$B18&gt;0,CSF!$B18,CSF!$C18)</f>
        <v>6720</v>
      </c>
      <c r="G111" s="383">
        <f t="shared" si="9"/>
        <v>0</v>
      </c>
      <c r="H111" s="448"/>
      <c r="I111" s="449"/>
      <c r="J111" s="449"/>
      <c r="K111" s="134"/>
      <c r="L111" s="135"/>
      <c r="M111" s="162" t="s">
        <v>186</v>
      </c>
    </row>
    <row r="112" spans="1:13" ht="22.5" x14ac:dyDescent="0.2">
      <c r="A112" s="67"/>
      <c r="B112" s="169" t="s">
        <v>188</v>
      </c>
      <c r="C112" s="122" t="s">
        <v>273</v>
      </c>
      <c r="D112" s="387">
        <f>IF(EAA!F18&gt;0,EAA!F18,EAA!F18*-1)</f>
        <v>2381157.7199999988</v>
      </c>
      <c r="E112" s="94" t="s">
        <v>288</v>
      </c>
      <c r="F112" s="123">
        <f>IF(CSF!$B19&gt;0,CSF!$B19,CSF!$C19)</f>
        <v>2381157.7200000002</v>
      </c>
      <c r="G112" s="383">
        <f t="shared" si="9"/>
        <v>0</v>
      </c>
      <c r="H112" s="448"/>
      <c r="I112" s="449"/>
      <c r="J112" s="44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48"/>
      <c r="I113" s="449"/>
      <c r="J113" s="449"/>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48"/>
      <c r="I114" s="449"/>
      <c r="J114" s="449"/>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48"/>
      <c r="I115" s="449"/>
      <c r="J115" s="449"/>
      <c r="K115" s="134"/>
      <c r="L115" s="198"/>
      <c r="M115" s="162" t="s">
        <v>193</v>
      </c>
    </row>
    <row r="116" spans="1:13" ht="12" thickBot="1" x14ac:dyDescent="0.25">
      <c r="A116" s="78" t="s">
        <v>97</v>
      </c>
      <c r="B116" s="170"/>
      <c r="C116" s="90" t="s">
        <v>287</v>
      </c>
      <c r="D116" s="356">
        <f>IF(ADP!E34&gt;0,ADP!E34,ADP!E34*-1)</f>
        <v>5194509.71</v>
      </c>
      <c r="E116" s="91" t="s">
        <v>272</v>
      </c>
      <c r="F116" s="356">
        <f>IF(ESF!E26&gt;0,ESF!E26,ESF!E26*-1)</f>
        <v>5194509.71</v>
      </c>
      <c r="G116" s="381">
        <f>ROUND(D116-F116,2)</f>
        <v>0</v>
      </c>
      <c r="H116" s="90" t="s">
        <v>287</v>
      </c>
      <c r="I116" s="367">
        <f>IF(ADP!D34&gt;0,ADP!D34,ADP!D34*-1)</f>
        <v>17933098.289999999</v>
      </c>
      <c r="J116" s="91" t="s">
        <v>272</v>
      </c>
      <c r="K116" s="367">
        <f>IF(ESF!F26&gt;0,ESF!F26,ESF!F26*-1)</f>
        <v>17933098.289999999</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722</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5" customHeight="1" x14ac:dyDescent="0.2">
      <c r="A5" s="341" t="s">
        <v>621</v>
      </c>
      <c r="B5" s="342"/>
      <c r="C5" s="343">
        <f>C6+C7</f>
        <v>298657678.38999999</v>
      </c>
      <c r="D5" s="343">
        <f>D6+D7</f>
        <v>186774673.66999999</v>
      </c>
      <c r="E5" s="343">
        <f>E6+E7</f>
        <v>186735936.63</v>
      </c>
    </row>
    <row r="6" spans="1:5" ht="12.95" customHeight="1" x14ac:dyDescent="0.2">
      <c r="A6" s="344"/>
      <c r="B6" s="345" t="s">
        <v>622</v>
      </c>
      <c r="C6" s="346"/>
      <c r="D6" s="346"/>
      <c r="E6" s="346"/>
    </row>
    <row r="7" spans="1:5" ht="12.95" customHeight="1" x14ac:dyDescent="0.2">
      <c r="A7" s="344"/>
      <c r="B7" s="345" t="s">
        <v>623</v>
      </c>
      <c r="C7" s="346">
        <v>298657678.38999999</v>
      </c>
      <c r="D7" s="346">
        <v>186774673.66999999</v>
      </c>
      <c r="E7" s="346">
        <v>186735936.63</v>
      </c>
    </row>
    <row r="8" spans="1:5" x14ac:dyDescent="0.2">
      <c r="A8" s="344"/>
      <c r="B8" s="347"/>
      <c r="C8" s="346"/>
      <c r="D8" s="346"/>
      <c r="E8" s="346"/>
    </row>
    <row r="9" spans="1:5" ht="12.95" customHeight="1" x14ac:dyDescent="0.2">
      <c r="A9" s="341" t="s">
        <v>624</v>
      </c>
      <c r="B9" s="342"/>
      <c r="C9" s="343">
        <f>C10+C11</f>
        <v>298657678.38999999</v>
      </c>
      <c r="D9" s="343">
        <f>D10+D11</f>
        <v>139362042.44999999</v>
      </c>
      <c r="E9" s="343">
        <f>E10+E11</f>
        <v>136868676.53999999</v>
      </c>
    </row>
    <row r="10" spans="1:5" ht="12.95" customHeight="1" x14ac:dyDescent="0.2">
      <c r="A10" s="344"/>
      <c r="B10" s="345" t="s">
        <v>625</v>
      </c>
      <c r="C10" s="346"/>
      <c r="D10" s="346"/>
      <c r="E10" s="346"/>
    </row>
    <row r="11" spans="1:5" ht="12.95" customHeight="1" x14ac:dyDescent="0.2">
      <c r="A11" s="344"/>
      <c r="B11" s="345" t="s">
        <v>626</v>
      </c>
      <c r="C11" s="346">
        <v>298657678.38999999</v>
      </c>
      <c r="D11" s="346">
        <v>139362042.44999999</v>
      </c>
      <c r="E11" s="346">
        <v>136868676.53999999</v>
      </c>
    </row>
    <row r="12" spans="1:5" x14ac:dyDescent="0.2">
      <c r="A12" s="344"/>
      <c r="B12" s="347"/>
      <c r="C12" s="346"/>
      <c r="D12" s="346"/>
      <c r="E12" s="346"/>
    </row>
    <row r="13" spans="1:5" ht="12.95" customHeight="1" x14ac:dyDescent="0.2">
      <c r="A13" s="341" t="s">
        <v>627</v>
      </c>
      <c r="B13" s="342"/>
      <c r="C13" s="343">
        <f>C5-C9</f>
        <v>0</v>
      </c>
      <c r="D13" s="343">
        <f>D5-D9</f>
        <v>47412631.219999999</v>
      </c>
      <c r="E13" s="343">
        <f>E5-E9</f>
        <v>49867260.090000004</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5" customHeight="1" x14ac:dyDescent="0.2">
      <c r="A17" s="341" t="s">
        <v>628</v>
      </c>
      <c r="B17" s="342"/>
      <c r="C17" s="343">
        <f>C13</f>
        <v>0</v>
      </c>
      <c r="D17" s="343">
        <f>D13</f>
        <v>47412631.219999999</v>
      </c>
      <c r="E17" s="343">
        <f>E13</f>
        <v>49867260.090000004</v>
      </c>
    </row>
    <row r="18" spans="1:5" x14ac:dyDescent="0.2">
      <c r="A18" s="344"/>
      <c r="B18" s="345"/>
      <c r="C18" s="343"/>
      <c r="D18" s="343"/>
      <c r="E18" s="343"/>
    </row>
    <row r="19" spans="1:5" ht="12.95" customHeight="1" x14ac:dyDescent="0.2">
      <c r="A19" s="341" t="s">
        <v>629</v>
      </c>
      <c r="B19" s="342"/>
      <c r="C19" s="346">
        <v>0</v>
      </c>
      <c r="D19" s="346">
        <v>0</v>
      </c>
      <c r="E19" s="346">
        <v>0</v>
      </c>
    </row>
    <row r="20" spans="1:5" x14ac:dyDescent="0.2">
      <c r="A20" s="344"/>
      <c r="B20" s="345"/>
      <c r="C20" s="346"/>
      <c r="D20" s="346"/>
      <c r="E20" s="346"/>
    </row>
    <row r="21" spans="1:5" ht="12.95" customHeight="1" x14ac:dyDescent="0.2">
      <c r="A21" s="341" t="s">
        <v>630</v>
      </c>
      <c r="B21" s="342"/>
      <c r="C21" s="343">
        <f>C17+C19</f>
        <v>0</v>
      </c>
      <c r="D21" s="343">
        <f>D17+D19</f>
        <v>47412631.219999999</v>
      </c>
      <c r="E21" s="343">
        <f>E17+E19</f>
        <v>49867260.090000004</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5" customHeight="1" x14ac:dyDescent="0.2">
      <c r="A25" s="341" t="s">
        <v>631</v>
      </c>
      <c r="B25" s="342"/>
      <c r="C25" s="346"/>
      <c r="D25" s="346"/>
      <c r="E25" s="346"/>
    </row>
    <row r="26" spans="1:5" x14ac:dyDescent="0.2">
      <c r="A26" s="344"/>
      <c r="B26" s="345"/>
      <c r="C26" s="346"/>
      <c r="D26" s="346"/>
      <c r="E26" s="346"/>
    </row>
    <row r="27" spans="1:5" ht="12.95" customHeight="1" x14ac:dyDescent="0.2">
      <c r="A27" s="341" t="s">
        <v>632</v>
      </c>
      <c r="B27" s="342"/>
      <c r="C27" s="346"/>
      <c r="D27" s="346"/>
      <c r="E27" s="346"/>
    </row>
    <row r="28" spans="1:5" x14ac:dyDescent="0.2">
      <c r="A28" s="344"/>
      <c r="B28" s="345"/>
      <c r="C28" s="346"/>
      <c r="D28" s="346"/>
      <c r="E28" s="346"/>
    </row>
    <row r="29" spans="1:5" ht="12.95"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L62"/>
  <sheetViews>
    <sheetView showGridLines="0"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679</v>
      </c>
      <c r="B1" s="434"/>
      <c r="C1" s="434"/>
      <c r="D1" s="434"/>
      <c r="E1" s="434"/>
      <c r="F1" s="434"/>
      <c r="G1" s="434"/>
      <c r="H1" s="199" t="s">
        <v>0</v>
      </c>
      <c r="I1" s="353">
        <v>2026</v>
      </c>
    </row>
    <row r="2" spans="1:12" ht="14.45" customHeight="1" x14ac:dyDescent="0.2">
      <c r="A2" s="434" t="s">
        <v>634</v>
      </c>
      <c r="B2" s="434"/>
      <c r="C2" s="434"/>
      <c r="D2" s="434"/>
      <c r="E2" s="434"/>
      <c r="F2" s="434"/>
      <c r="G2" s="434"/>
      <c r="H2" s="200" t="s">
        <v>2</v>
      </c>
      <c r="I2" s="201" t="s">
        <v>3</v>
      </c>
    </row>
    <row r="3" spans="1:12" ht="14.45" customHeight="1" x14ac:dyDescent="0.2">
      <c r="A3" s="434" t="s">
        <v>680</v>
      </c>
      <c r="B3" s="434"/>
      <c r="C3" s="434"/>
      <c r="D3" s="434"/>
      <c r="E3" s="434"/>
      <c r="F3" s="434"/>
      <c r="G3" s="434"/>
      <c r="H3" s="202" t="s">
        <v>4</v>
      </c>
      <c r="I3" s="203">
        <v>2</v>
      </c>
    </row>
    <row r="4" spans="1:12" ht="12" thickBot="1" x14ac:dyDescent="0.25"/>
    <row r="5" spans="1:12" ht="15.75" customHeight="1" x14ac:dyDescent="0.2">
      <c r="A5" s="465" t="s">
        <v>5</v>
      </c>
      <c r="B5" s="465" t="s">
        <v>323</v>
      </c>
      <c r="C5" s="465" t="s">
        <v>271</v>
      </c>
      <c r="D5" s="471" t="s">
        <v>324</v>
      </c>
      <c r="E5" s="467" t="s">
        <v>284</v>
      </c>
      <c r="F5" s="471" t="s">
        <v>271</v>
      </c>
      <c r="G5" s="471" t="s">
        <v>324</v>
      </c>
      <c r="H5" s="467" t="s">
        <v>284</v>
      </c>
      <c r="I5" s="469" t="s">
        <v>285</v>
      </c>
    </row>
    <row r="6" spans="1:12" ht="15" customHeight="1" x14ac:dyDescent="0.2">
      <c r="A6" s="466"/>
      <c r="B6" s="466"/>
      <c r="C6" s="466"/>
      <c r="D6" s="472"/>
      <c r="E6" s="468"/>
      <c r="F6" s="472"/>
      <c r="G6" s="472"/>
      <c r="H6" s="468"/>
      <c r="I6" s="470"/>
    </row>
    <row r="7" spans="1:12" x14ac:dyDescent="0.2">
      <c r="A7" s="205" t="s">
        <v>290</v>
      </c>
      <c r="B7" s="206" t="s">
        <v>325</v>
      </c>
      <c r="C7" s="207" t="s">
        <v>326</v>
      </c>
      <c r="D7" s="207" t="s">
        <v>327</v>
      </c>
      <c r="E7" s="208">
        <f>+EAI!B15</f>
        <v>298657678.38999999</v>
      </c>
      <c r="F7" s="207" t="s">
        <v>328</v>
      </c>
      <c r="G7" s="207" t="s">
        <v>329</v>
      </c>
      <c r="H7" s="208">
        <f>+Memoria!C41</f>
        <v>298657678.38999999</v>
      </c>
      <c r="I7" s="209">
        <f>ROUND(E7-H7,2)</f>
        <v>0</v>
      </c>
    </row>
    <row r="8" spans="1:12" ht="22.5" x14ac:dyDescent="0.2">
      <c r="A8" s="210" t="s">
        <v>293</v>
      </c>
      <c r="B8" s="5" t="s">
        <v>330</v>
      </c>
      <c r="C8" s="211" t="s">
        <v>326</v>
      </c>
      <c r="D8" s="211" t="s">
        <v>331</v>
      </c>
      <c r="E8" s="212">
        <f>+EAI!C15</f>
        <v>35846321.030000001</v>
      </c>
      <c r="F8" s="211" t="s">
        <v>328</v>
      </c>
      <c r="G8" s="211" t="s">
        <v>332</v>
      </c>
      <c r="H8" s="212">
        <f>+Memoria!C43</f>
        <v>35846321.030000001</v>
      </c>
      <c r="I8" s="213">
        <f>ROUND(E8-H8,2)</f>
        <v>0</v>
      </c>
    </row>
    <row r="9" spans="1:12" x14ac:dyDescent="0.2">
      <c r="A9" s="210" t="s">
        <v>295</v>
      </c>
      <c r="B9" s="5" t="s">
        <v>333</v>
      </c>
      <c r="C9" s="211" t="s">
        <v>326</v>
      </c>
      <c r="D9" s="211" t="s">
        <v>334</v>
      </c>
      <c r="E9" s="212">
        <f>+EAI!E15</f>
        <v>186774673.66999999</v>
      </c>
      <c r="F9" s="211" t="s">
        <v>328</v>
      </c>
      <c r="G9" s="211" t="s">
        <v>335</v>
      </c>
      <c r="H9" s="212">
        <f>+Memoria!C44+Memoria!C45</f>
        <v>186774673.66999999</v>
      </c>
      <c r="I9" s="213">
        <f>ROUND(E9-H9,2)</f>
        <v>0</v>
      </c>
    </row>
    <row r="10" spans="1:12" ht="12" thickBot="1" x14ac:dyDescent="0.25">
      <c r="A10" s="210" t="s">
        <v>297</v>
      </c>
      <c r="B10" s="5" t="s">
        <v>336</v>
      </c>
      <c r="C10" s="211" t="s">
        <v>326</v>
      </c>
      <c r="D10" s="211" t="s">
        <v>337</v>
      </c>
      <c r="E10" s="212">
        <f>+EAI!F15</f>
        <v>186735936.62999997</v>
      </c>
      <c r="F10" s="211" t="s">
        <v>328</v>
      </c>
      <c r="G10" s="211" t="s">
        <v>338</v>
      </c>
      <c r="H10" s="212">
        <f>+Memoria!C45</f>
        <v>186735936.63</v>
      </c>
      <c r="I10" s="213">
        <f>ROUND(E10-H10,2)</f>
        <v>0</v>
      </c>
    </row>
    <row r="11" spans="1:12" ht="9.9499999999999993" customHeight="1" x14ac:dyDescent="0.2">
      <c r="A11" s="462"/>
      <c r="B11" s="463"/>
      <c r="C11" s="463"/>
      <c r="D11" s="463"/>
      <c r="E11" s="463"/>
      <c r="F11" s="463"/>
      <c r="G11" s="463"/>
      <c r="H11" s="463"/>
      <c r="I11" s="464"/>
      <c r="L11" s="465"/>
    </row>
    <row r="12" spans="1:12" ht="10.5" customHeight="1" x14ac:dyDescent="0.2">
      <c r="A12" s="210" t="s">
        <v>299</v>
      </c>
      <c r="B12" s="5" t="s">
        <v>339</v>
      </c>
      <c r="C12" s="211" t="s">
        <v>340</v>
      </c>
      <c r="D12" s="211" t="s">
        <v>341</v>
      </c>
      <c r="E12" s="212">
        <f>+CA!B41</f>
        <v>298657678.38999993</v>
      </c>
      <c r="F12" s="211" t="s">
        <v>328</v>
      </c>
      <c r="G12" s="211" t="s">
        <v>342</v>
      </c>
      <c r="H12" s="212">
        <f>+Memoria!C50</f>
        <v>298657678.38999999</v>
      </c>
      <c r="I12" s="213">
        <f>+ROUND(E12-H12,2)</f>
        <v>0</v>
      </c>
      <c r="L12" s="466"/>
    </row>
    <row r="13" spans="1:12" ht="22.5" x14ac:dyDescent="0.2">
      <c r="A13" s="210" t="s">
        <v>302</v>
      </c>
      <c r="B13" s="5" t="s">
        <v>343</v>
      </c>
      <c r="C13" s="211" t="s">
        <v>340</v>
      </c>
      <c r="D13" s="211" t="s">
        <v>331</v>
      </c>
      <c r="E13" s="212">
        <f>+CA!C41</f>
        <v>93345314.219999999</v>
      </c>
      <c r="F13" s="211" t="s">
        <v>328</v>
      </c>
      <c r="G13" s="211" t="s">
        <v>344</v>
      </c>
      <c r="H13" s="212">
        <f>+Memoria!C52</f>
        <v>93345314.219999999</v>
      </c>
      <c r="I13" s="213">
        <f>+ROUND(E13-H13,2)</f>
        <v>0</v>
      </c>
    </row>
    <row r="14" spans="1:12" x14ac:dyDescent="0.2">
      <c r="A14" s="210" t="s">
        <v>304</v>
      </c>
      <c r="B14" s="5" t="s">
        <v>345</v>
      </c>
      <c r="C14" s="211" t="s">
        <v>340</v>
      </c>
      <c r="D14" s="211" t="s">
        <v>334</v>
      </c>
      <c r="E14" s="212">
        <f>+CA!E41</f>
        <v>139362042.44999999</v>
      </c>
      <c r="F14" s="211" t="s">
        <v>328</v>
      </c>
      <c r="G14" s="211" t="s">
        <v>636</v>
      </c>
      <c r="H14" s="212">
        <f>+Memoria!C54+Memoria!C55+Memoria!C56</f>
        <v>139362042.44999999</v>
      </c>
      <c r="I14" s="213">
        <f>ROUND(E14-H14,2)</f>
        <v>0</v>
      </c>
    </row>
    <row r="15" spans="1:12" x14ac:dyDescent="0.2">
      <c r="A15" s="210" t="s">
        <v>306</v>
      </c>
      <c r="B15" s="5" t="s">
        <v>346</v>
      </c>
      <c r="C15" s="211" t="s">
        <v>340</v>
      </c>
      <c r="D15" s="211" t="s">
        <v>347</v>
      </c>
      <c r="E15" s="212">
        <f>+CA!F41</f>
        <v>136868676.54000002</v>
      </c>
      <c r="F15" s="211" t="s">
        <v>328</v>
      </c>
      <c r="G15" s="211">
        <v>8.25</v>
      </c>
      <c r="H15" s="212">
        <f>+Memoria!C56</f>
        <v>136868676.53999999</v>
      </c>
      <c r="I15" s="213">
        <f>ROUND(E15-H15,2)</f>
        <v>0</v>
      </c>
    </row>
    <row r="16" spans="1:12" x14ac:dyDescent="0.2">
      <c r="A16" s="462"/>
      <c r="B16" s="463"/>
      <c r="C16" s="463"/>
      <c r="D16" s="463"/>
      <c r="E16" s="463"/>
      <c r="F16" s="463"/>
      <c r="G16" s="463"/>
      <c r="H16" s="463"/>
      <c r="I16" s="464"/>
    </row>
    <row r="17" spans="1:9" x14ac:dyDescent="0.2">
      <c r="A17" s="210" t="s">
        <v>299</v>
      </c>
      <c r="B17" s="5" t="s">
        <v>348</v>
      </c>
      <c r="C17" s="211" t="s">
        <v>349</v>
      </c>
      <c r="D17" s="211" t="s">
        <v>341</v>
      </c>
      <c r="E17" s="212">
        <f>+CTG!B15</f>
        <v>298657678.39000005</v>
      </c>
      <c r="F17" s="211" t="s">
        <v>328</v>
      </c>
      <c r="G17" s="211" t="s">
        <v>342</v>
      </c>
      <c r="H17" s="212">
        <f>+Memoria!C50</f>
        <v>298657678.38999999</v>
      </c>
      <c r="I17" s="213">
        <f>+ROUND(E17-H17,2)</f>
        <v>0</v>
      </c>
    </row>
    <row r="18" spans="1:9" ht="22.5" x14ac:dyDescent="0.2">
      <c r="A18" s="210" t="s">
        <v>302</v>
      </c>
      <c r="B18" s="5" t="s">
        <v>350</v>
      </c>
      <c r="C18" s="211" t="s">
        <v>349</v>
      </c>
      <c r="D18" s="211" t="s">
        <v>331</v>
      </c>
      <c r="E18" s="212">
        <f>+CTG!C15</f>
        <v>93345314.219999999</v>
      </c>
      <c r="F18" s="211" t="s">
        <v>328</v>
      </c>
      <c r="G18" s="211" t="s">
        <v>344</v>
      </c>
      <c r="H18" s="212">
        <f>+Memoria!C52</f>
        <v>93345314.219999999</v>
      </c>
      <c r="I18" s="213">
        <f>+ROUND(E18-H18,2)</f>
        <v>0</v>
      </c>
    </row>
    <row r="19" spans="1:9" x14ac:dyDescent="0.2">
      <c r="A19" s="210" t="s">
        <v>304</v>
      </c>
      <c r="B19" s="5" t="s">
        <v>351</v>
      </c>
      <c r="C19" s="211" t="s">
        <v>349</v>
      </c>
      <c r="D19" s="211" t="s">
        <v>334</v>
      </c>
      <c r="E19" s="212">
        <f>+CTG!E15</f>
        <v>139362042.44999999</v>
      </c>
      <c r="F19" s="211" t="s">
        <v>328</v>
      </c>
      <c r="G19" s="211" t="s">
        <v>636</v>
      </c>
      <c r="H19" s="212">
        <f>+Memoria!C54+Memoria!C55+Memoria!C56</f>
        <v>139362042.44999999</v>
      </c>
      <c r="I19" s="213">
        <f>+ROUND(E19-H19,2)</f>
        <v>0</v>
      </c>
    </row>
    <row r="20" spans="1:9" x14ac:dyDescent="0.2">
      <c r="A20" s="210" t="s">
        <v>306</v>
      </c>
      <c r="B20" s="5" t="s">
        <v>352</v>
      </c>
      <c r="C20" s="211" t="s">
        <v>349</v>
      </c>
      <c r="D20" s="211" t="s">
        <v>347</v>
      </c>
      <c r="E20" s="212">
        <f>+CTG!F15</f>
        <v>136868676.53999999</v>
      </c>
      <c r="F20" s="211" t="s">
        <v>328</v>
      </c>
      <c r="G20" s="211">
        <v>8.25</v>
      </c>
      <c r="H20" s="212">
        <f>+Memoria!C56</f>
        <v>136868676.53999999</v>
      </c>
      <c r="I20" s="213">
        <f>+ROUND(E20-H20,2)</f>
        <v>0</v>
      </c>
    </row>
    <row r="21" spans="1:9" x14ac:dyDescent="0.2">
      <c r="A21" s="462"/>
      <c r="B21" s="463"/>
      <c r="C21" s="463"/>
      <c r="D21" s="463"/>
      <c r="E21" s="463"/>
      <c r="F21" s="463"/>
      <c r="G21" s="463"/>
      <c r="H21" s="463"/>
      <c r="I21" s="464"/>
    </row>
    <row r="22" spans="1:9" x14ac:dyDescent="0.2">
      <c r="A22" s="210" t="s">
        <v>299</v>
      </c>
      <c r="B22" s="5" t="s">
        <v>353</v>
      </c>
      <c r="C22" s="211" t="s">
        <v>354</v>
      </c>
      <c r="D22" s="211" t="s">
        <v>341</v>
      </c>
      <c r="E22" s="212">
        <f>+COG!B76</f>
        <v>298657678.38999999</v>
      </c>
      <c r="F22" s="211" t="s">
        <v>328</v>
      </c>
      <c r="G22" s="211" t="s">
        <v>342</v>
      </c>
      <c r="H22" s="212">
        <f>+Memoria!C50</f>
        <v>298657678.38999999</v>
      </c>
      <c r="I22" s="213">
        <f>+ROUND(E22-H22,2)</f>
        <v>0</v>
      </c>
    </row>
    <row r="23" spans="1:9" ht="22.5" x14ac:dyDescent="0.2">
      <c r="A23" s="210" t="s">
        <v>302</v>
      </c>
      <c r="B23" s="5" t="s">
        <v>355</v>
      </c>
      <c r="C23" s="211" t="s">
        <v>354</v>
      </c>
      <c r="D23" s="211" t="s">
        <v>331</v>
      </c>
      <c r="E23" s="212">
        <f>+COG!C76</f>
        <v>93345314.219999999</v>
      </c>
      <c r="F23" s="211" t="s">
        <v>328</v>
      </c>
      <c r="G23" s="211" t="s">
        <v>344</v>
      </c>
      <c r="H23" s="212">
        <f>+Memoria!C52</f>
        <v>93345314.219999999</v>
      </c>
      <c r="I23" s="213">
        <f>+ROUND(E23-H23,2)</f>
        <v>0</v>
      </c>
    </row>
    <row r="24" spans="1:9" x14ac:dyDescent="0.2">
      <c r="A24" s="210" t="s">
        <v>304</v>
      </c>
      <c r="B24" s="5" t="s">
        <v>356</v>
      </c>
      <c r="C24" s="211" t="s">
        <v>354</v>
      </c>
      <c r="D24" s="211" t="s">
        <v>334</v>
      </c>
      <c r="E24" s="212">
        <f>+COG!E76</f>
        <v>139362042.44999999</v>
      </c>
      <c r="F24" s="211" t="s">
        <v>328</v>
      </c>
      <c r="G24" s="211" t="s">
        <v>636</v>
      </c>
      <c r="H24" s="212">
        <f>+Memoria!C54+Memoria!C55+Memoria!C56</f>
        <v>139362042.44999999</v>
      </c>
      <c r="I24" s="213">
        <f>+ROUND(E24-H24,2)</f>
        <v>0</v>
      </c>
    </row>
    <row r="25" spans="1:9" x14ac:dyDescent="0.2">
      <c r="A25" s="210" t="s">
        <v>306</v>
      </c>
      <c r="B25" s="5" t="s">
        <v>357</v>
      </c>
      <c r="C25" s="211" t="s">
        <v>354</v>
      </c>
      <c r="D25" s="211" t="s">
        <v>347</v>
      </c>
      <c r="E25" s="212">
        <f>+COG!F76</f>
        <v>136868676.54000002</v>
      </c>
      <c r="F25" s="211" t="s">
        <v>328</v>
      </c>
      <c r="G25" s="211">
        <v>8.25</v>
      </c>
      <c r="H25" s="212">
        <f>+Memoria!C56</f>
        <v>136868676.53999999</v>
      </c>
      <c r="I25" s="213">
        <f>+ROUND(E25-H25,2)</f>
        <v>0</v>
      </c>
    </row>
    <row r="26" spans="1:9" x14ac:dyDescent="0.2">
      <c r="A26" s="462"/>
      <c r="B26" s="463"/>
      <c r="C26" s="463"/>
      <c r="D26" s="463"/>
      <c r="E26" s="463"/>
      <c r="F26" s="463"/>
      <c r="G26" s="463"/>
      <c r="H26" s="463"/>
      <c r="I26" s="464"/>
    </row>
    <row r="27" spans="1:9" x14ac:dyDescent="0.2">
      <c r="A27" s="210" t="s">
        <v>299</v>
      </c>
      <c r="B27" s="5" t="s">
        <v>358</v>
      </c>
      <c r="C27" s="211" t="s">
        <v>359</v>
      </c>
      <c r="D27" s="211" t="s">
        <v>341</v>
      </c>
      <c r="E27" s="212">
        <f>+CFG!B41</f>
        <v>298657678.39000005</v>
      </c>
      <c r="F27" s="211" t="s">
        <v>328</v>
      </c>
      <c r="G27" s="211" t="s">
        <v>342</v>
      </c>
      <c r="H27" s="212">
        <f>+Memoria!C50</f>
        <v>298657678.38999999</v>
      </c>
      <c r="I27" s="213">
        <f>+ROUND(E27-H27,2)</f>
        <v>0</v>
      </c>
    </row>
    <row r="28" spans="1:9" ht="22.5" x14ac:dyDescent="0.2">
      <c r="A28" s="210" t="s">
        <v>302</v>
      </c>
      <c r="B28" s="5" t="s">
        <v>360</v>
      </c>
      <c r="C28" s="211" t="s">
        <v>359</v>
      </c>
      <c r="D28" s="211" t="s">
        <v>331</v>
      </c>
      <c r="E28" s="212">
        <f>+CFG!C41</f>
        <v>93345314.219999984</v>
      </c>
      <c r="F28" s="211" t="s">
        <v>328</v>
      </c>
      <c r="G28" s="211" t="s">
        <v>344</v>
      </c>
      <c r="H28" s="212">
        <f>+Memoria!C52</f>
        <v>93345314.219999999</v>
      </c>
      <c r="I28" s="213">
        <f>+ROUND(E28-H28,2)</f>
        <v>0</v>
      </c>
    </row>
    <row r="29" spans="1:9" x14ac:dyDescent="0.2">
      <c r="A29" s="210" t="s">
        <v>304</v>
      </c>
      <c r="B29" s="5" t="s">
        <v>361</v>
      </c>
      <c r="C29" s="211" t="s">
        <v>359</v>
      </c>
      <c r="D29" s="211" t="s">
        <v>334</v>
      </c>
      <c r="E29" s="212">
        <f>+CFG!E41</f>
        <v>139362042.44999999</v>
      </c>
      <c r="F29" s="211" t="s">
        <v>328</v>
      </c>
      <c r="G29" s="211" t="s">
        <v>636</v>
      </c>
      <c r="H29" s="212">
        <f>+Memoria!C54+Memoria!C55+Memoria!C56</f>
        <v>139362042.44999999</v>
      </c>
      <c r="I29" s="213">
        <f>+ROUND(E29-H29,2)</f>
        <v>0</v>
      </c>
    </row>
    <row r="30" spans="1:9" x14ac:dyDescent="0.2">
      <c r="A30" s="210" t="s">
        <v>306</v>
      </c>
      <c r="B30" s="5" t="s">
        <v>362</v>
      </c>
      <c r="C30" s="211" t="s">
        <v>359</v>
      </c>
      <c r="D30" s="211" t="s">
        <v>347</v>
      </c>
      <c r="E30" s="212">
        <f>+CFG!F41</f>
        <v>136868676.54000002</v>
      </c>
      <c r="F30" s="211" t="s">
        <v>328</v>
      </c>
      <c r="G30" s="211">
        <v>8.25</v>
      </c>
      <c r="H30" s="212">
        <f>+Memoria!C56</f>
        <v>136868676.53999999</v>
      </c>
      <c r="I30" s="213">
        <f>+ROUND(E30-H30,2)</f>
        <v>0</v>
      </c>
    </row>
    <row r="31" spans="1:9" x14ac:dyDescent="0.2">
      <c r="A31" s="462"/>
      <c r="B31" s="463"/>
      <c r="C31" s="463"/>
      <c r="D31" s="463"/>
      <c r="E31" s="463"/>
      <c r="F31" s="463"/>
      <c r="G31" s="463"/>
      <c r="H31" s="463"/>
      <c r="I31" s="46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2"/>
      <c r="B35" s="463"/>
      <c r="C35" s="463"/>
      <c r="D35" s="463"/>
      <c r="E35" s="463"/>
      <c r="F35" s="463"/>
      <c r="G35" s="463"/>
      <c r="H35" s="463"/>
      <c r="I35" s="46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2"/>
      <c r="B38" s="463"/>
      <c r="C38" s="463"/>
      <c r="D38" s="463"/>
      <c r="E38" s="463"/>
      <c r="F38" s="463"/>
      <c r="G38" s="463"/>
      <c r="H38" s="463"/>
      <c r="I38" s="464"/>
    </row>
    <row r="39" spans="1:9" x14ac:dyDescent="0.2">
      <c r="A39" s="210" t="s">
        <v>314</v>
      </c>
      <c r="B39" s="65" t="s">
        <v>378</v>
      </c>
      <c r="C39" s="211" t="s">
        <v>379</v>
      </c>
      <c r="D39" s="211" t="s">
        <v>341</v>
      </c>
      <c r="E39" s="212">
        <f>+GCP!B37</f>
        <v>298657678.38999999</v>
      </c>
      <c r="F39" s="211" t="s">
        <v>328</v>
      </c>
      <c r="G39" s="211" t="s">
        <v>342</v>
      </c>
      <c r="H39" s="212">
        <f>+Memoria!C50</f>
        <v>298657678.38999999</v>
      </c>
      <c r="I39" s="213">
        <f>+ROUND(E39-H39,2)</f>
        <v>0</v>
      </c>
    </row>
    <row r="40" spans="1:9" ht="22.5" x14ac:dyDescent="0.2">
      <c r="A40" s="210" t="s">
        <v>315</v>
      </c>
      <c r="B40" s="65" t="s">
        <v>380</v>
      </c>
      <c r="C40" s="211" t="s">
        <v>379</v>
      </c>
      <c r="D40" s="211" t="s">
        <v>331</v>
      </c>
      <c r="E40" s="212">
        <f>+GCP!C37</f>
        <v>93345314.219999999</v>
      </c>
      <c r="F40" s="211" t="s">
        <v>328</v>
      </c>
      <c r="G40" s="211" t="s">
        <v>344</v>
      </c>
      <c r="H40" s="212">
        <f>+Memoria!C52</f>
        <v>93345314.219999999</v>
      </c>
      <c r="I40" s="213">
        <f>+ROUND(E40-H40,2)</f>
        <v>0</v>
      </c>
    </row>
    <row r="41" spans="1:9" x14ac:dyDescent="0.2">
      <c r="A41" s="210" t="s">
        <v>316</v>
      </c>
      <c r="B41" s="65" t="s">
        <v>381</v>
      </c>
      <c r="C41" s="211" t="s">
        <v>379</v>
      </c>
      <c r="D41" s="211" t="s">
        <v>334</v>
      </c>
      <c r="E41" s="212">
        <f>+GCP!E37</f>
        <v>139362042.44999999</v>
      </c>
      <c r="F41" s="211" t="s">
        <v>328</v>
      </c>
      <c r="G41" s="211" t="s">
        <v>636</v>
      </c>
      <c r="H41" s="212">
        <f>+Memoria!C54+Memoria!C55+Memoria!C56</f>
        <v>139362042.44999999</v>
      </c>
      <c r="I41" s="213">
        <f t="shared" ref="I41:I42" si="0">ROUND(E41-H41,2)</f>
        <v>0</v>
      </c>
    </row>
    <row r="42" spans="1:9" x14ac:dyDescent="0.2">
      <c r="A42" s="210" t="s">
        <v>317</v>
      </c>
      <c r="B42" s="65" t="s">
        <v>382</v>
      </c>
      <c r="C42" s="211" t="s">
        <v>379</v>
      </c>
      <c r="D42" s="211" t="s">
        <v>347</v>
      </c>
      <c r="E42" s="212">
        <f>+GCP!F37</f>
        <v>136868676.53999999</v>
      </c>
      <c r="F42" s="211" t="s">
        <v>328</v>
      </c>
      <c r="G42" s="211">
        <v>8.25</v>
      </c>
      <c r="H42" s="212">
        <f>+Memoria!C56</f>
        <v>136868676.53999999</v>
      </c>
      <c r="I42" s="213">
        <f t="shared" si="0"/>
        <v>0</v>
      </c>
    </row>
    <row r="43" spans="1:9" x14ac:dyDescent="0.2">
      <c r="A43" s="462"/>
      <c r="B43" s="463"/>
      <c r="C43" s="463"/>
      <c r="D43" s="463"/>
      <c r="E43" s="463"/>
      <c r="F43" s="463"/>
      <c r="G43" s="463"/>
      <c r="H43" s="463"/>
      <c r="I43" s="464"/>
    </row>
    <row r="44" spans="1:9" x14ac:dyDescent="0.2">
      <c r="A44" s="210" t="s">
        <v>314</v>
      </c>
      <c r="B44" s="65" t="s">
        <v>383</v>
      </c>
      <c r="C44" s="211" t="s">
        <v>379</v>
      </c>
      <c r="D44" s="211" t="s">
        <v>341</v>
      </c>
      <c r="E44" s="212">
        <f>+GCP!B37</f>
        <v>298657678.38999999</v>
      </c>
      <c r="F44" s="211" t="s">
        <v>340</v>
      </c>
      <c r="G44" s="211" t="s">
        <v>341</v>
      </c>
      <c r="H44" s="212">
        <f>+CA!B41</f>
        <v>298657678.38999993</v>
      </c>
      <c r="I44" s="213">
        <f>+ROUND(E44-H44,2)</f>
        <v>0</v>
      </c>
    </row>
    <row r="45" spans="1:9" ht="22.5" x14ac:dyDescent="0.2">
      <c r="A45" s="210" t="s">
        <v>315</v>
      </c>
      <c r="B45" s="65" t="s">
        <v>384</v>
      </c>
      <c r="C45" s="211" t="s">
        <v>379</v>
      </c>
      <c r="D45" s="211" t="s">
        <v>331</v>
      </c>
      <c r="E45" s="212">
        <f>+GCP!C37</f>
        <v>93345314.219999999</v>
      </c>
      <c r="F45" s="211" t="s">
        <v>340</v>
      </c>
      <c r="G45" s="211" t="s">
        <v>331</v>
      </c>
      <c r="H45" s="212">
        <f>+CA!C41</f>
        <v>93345314.219999999</v>
      </c>
      <c r="I45" s="213">
        <f>+ROUND(E45-H45,2)</f>
        <v>0</v>
      </c>
    </row>
    <row r="46" spans="1:9" x14ac:dyDescent="0.2">
      <c r="A46" s="210" t="s">
        <v>316</v>
      </c>
      <c r="B46" s="65" t="s">
        <v>385</v>
      </c>
      <c r="C46" s="211" t="s">
        <v>379</v>
      </c>
      <c r="D46" s="211" t="s">
        <v>334</v>
      </c>
      <c r="E46" s="212">
        <f>+GCP!E37</f>
        <v>139362042.44999999</v>
      </c>
      <c r="F46" s="211" t="s">
        <v>340</v>
      </c>
      <c r="G46" s="211" t="s">
        <v>334</v>
      </c>
      <c r="H46" s="212">
        <f>+CA!E41</f>
        <v>139362042.44999999</v>
      </c>
      <c r="I46" s="213">
        <f>ROUND(E46-H46,2)</f>
        <v>0</v>
      </c>
    </row>
    <row r="47" spans="1:9" x14ac:dyDescent="0.2">
      <c r="A47" s="210" t="s">
        <v>317</v>
      </c>
      <c r="B47" s="65" t="s">
        <v>386</v>
      </c>
      <c r="C47" s="211" t="s">
        <v>379</v>
      </c>
      <c r="D47" s="211" t="s">
        <v>347</v>
      </c>
      <c r="E47" s="212">
        <f>+GCP!F37</f>
        <v>136868676.53999999</v>
      </c>
      <c r="F47" s="211" t="s">
        <v>340</v>
      </c>
      <c r="G47" s="211" t="s">
        <v>347</v>
      </c>
      <c r="H47" s="212">
        <f>+CA!F41</f>
        <v>136868676.54000002</v>
      </c>
      <c r="I47" s="213">
        <f>ROUND(E47-H47,2)</f>
        <v>0</v>
      </c>
    </row>
    <row r="48" spans="1:9" x14ac:dyDescent="0.2">
      <c r="A48" s="462"/>
      <c r="B48" s="463"/>
      <c r="C48" s="463"/>
      <c r="D48" s="463"/>
      <c r="E48" s="463"/>
      <c r="F48" s="463"/>
      <c r="G48" s="463"/>
      <c r="H48" s="463"/>
      <c r="I48" s="464"/>
    </row>
    <row r="49" spans="1:9" x14ac:dyDescent="0.2">
      <c r="A49" s="210" t="s">
        <v>314</v>
      </c>
      <c r="B49" s="65" t="s">
        <v>387</v>
      </c>
      <c r="C49" s="211" t="s">
        <v>379</v>
      </c>
      <c r="D49" s="211" t="s">
        <v>341</v>
      </c>
      <c r="E49" s="212">
        <f>+GCP!B37</f>
        <v>298657678.38999999</v>
      </c>
      <c r="F49" s="211" t="s">
        <v>349</v>
      </c>
      <c r="G49" s="211" t="s">
        <v>341</v>
      </c>
      <c r="H49" s="212">
        <f>+CTG!B15</f>
        <v>298657678.39000005</v>
      </c>
      <c r="I49" s="213">
        <f>+ROUND(E49-H49,2)</f>
        <v>0</v>
      </c>
    </row>
    <row r="50" spans="1:9" ht="22.5" x14ac:dyDescent="0.2">
      <c r="A50" s="210" t="s">
        <v>315</v>
      </c>
      <c r="B50" s="65" t="s">
        <v>388</v>
      </c>
      <c r="C50" s="211" t="s">
        <v>379</v>
      </c>
      <c r="D50" s="211" t="s">
        <v>331</v>
      </c>
      <c r="E50" s="212">
        <f>+GCP!C37</f>
        <v>93345314.219999999</v>
      </c>
      <c r="F50" s="211" t="s">
        <v>349</v>
      </c>
      <c r="G50" s="211" t="s">
        <v>331</v>
      </c>
      <c r="H50" s="212">
        <f>+CTG!C15</f>
        <v>93345314.219999999</v>
      </c>
      <c r="I50" s="213">
        <f>+ROUND(E50-H50,2)</f>
        <v>0</v>
      </c>
    </row>
    <row r="51" spans="1:9" x14ac:dyDescent="0.2">
      <c r="A51" s="210" t="s">
        <v>316</v>
      </c>
      <c r="B51" s="65" t="s">
        <v>389</v>
      </c>
      <c r="C51" s="211" t="s">
        <v>379</v>
      </c>
      <c r="D51" s="211" t="s">
        <v>334</v>
      </c>
      <c r="E51" s="212">
        <f>+GCP!E37</f>
        <v>139362042.44999999</v>
      </c>
      <c r="F51" s="211" t="s">
        <v>349</v>
      </c>
      <c r="G51" s="211" t="s">
        <v>334</v>
      </c>
      <c r="H51" s="212">
        <f>+CTG!E15</f>
        <v>139362042.44999999</v>
      </c>
      <c r="I51" s="213">
        <f>ROUND(E51-H51,2)</f>
        <v>0</v>
      </c>
    </row>
    <row r="52" spans="1:9" x14ac:dyDescent="0.2">
      <c r="A52" s="210" t="s">
        <v>317</v>
      </c>
      <c r="B52" s="65" t="s">
        <v>390</v>
      </c>
      <c r="C52" s="211" t="s">
        <v>379</v>
      </c>
      <c r="D52" s="211" t="s">
        <v>347</v>
      </c>
      <c r="E52" s="212">
        <f>+GCP!F37</f>
        <v>136868676.53999999</v>
      </c>
      <c r="F52" s="211" t="s">
        <v>349</v>
      </c>
      <c r="G52" s="211" t="s">
        <v>347</v>
      </c>
      <c r="H52" s="212">
        <f>+CTG!F15</f>
        <v>136868676.53999999</v>
      </c>
      <c r="I52" s="213">
        <f>ROUND(E52-H52,2)</f>
        <v>0</v>
      </c>
    </row>
    <row r="53" spans="1:9" x14ac:dyDescent="0.2">
      <c r="A53" s="462"/>
      <c r="B53" s="463"/>
      <c r="C53" s="463"/>
      <c r="D53" s="463"/>
      <c r="E53" s="463"/>
      <c r="F53" s="463"/>
      <c r="G53" s="463"/>
      <c r="H53" s="463"/>
      <c r="I53" s="464"/>
    </row>
    <row r="54" spans="1:9" x14ac:dyDescent="0.2">
      <c r="A54" s="210" t="s">
        <v>314</v>
      </c>
      <c r="B54" s="65" t="s">
        <v>391</v>
      </c>
      <c r="C54" s="211" t="s">
        <v>379</v>
      </c>
      <c r="D54" s="211" t="s">
        <v>341</v>
      </c>
      <c r="E54" s="212">
        <f>+GCP!B37</f>
        <v>298657678.38999999</v>
      </c>
      <c r="F54" s="211" t="s">
        <v>354</v>
      </c>
      <c r="G54" s="211" t="s">
        <v>341</v>
      </c>
      <c r="H54" s="212">
        <f>+COG!B76</f>
        <v>298657678.38999999</v>
      </c>
      <c r="I54" s="213">
        <f>+ROUND(E54-H54,2)</f>
        <v>0</v>
      </c>
    </row>
    <row r="55" spans="1:9" ht="22.5" x14ac:dyDescent="0.2">
      <c r="A55" s="210" t="s">
        <v>315</v>
      </c>
      <c r="B55" s="65" t="s">
        <v>392</v>
      </c>
      <c r="C55" s="211" t="s">
        <v>379</v>
      </c>
      <c r="D55" s="211" t="s">
        <v>331</v>
      </c>
      <c r="E55" s="212">
        <f>+GCP!C37</f>
        <v>93345314.219999999</v>
      </c>
      <c r="F55" s="211" t="s">
        <v>354</v>
      </c>
      <c r="G55" s="211" t="s">
        <v>331</v>
      </c>
      <c r="H55" s="212">
        <f>+COG!C76</f>
        <v>93345314.219999999</v>
      </c>
      <c r="I55" s="213">
        <f>+ROUND(E55-H55,2)</f>
        <v>0</v>
      </c>
    </row>
    <row r="56" spans="1:9" x14ac:dyDescent="0.2">
      <c r="A56" s="210" t="s">
        <v>316</v>
      </c>
      <c r="B56" s="65" t="s">
        <v>393</v>
      </c>
      <c r="C56" s="211" t="s">
        <v>379</v>
      </c>
      <c r="D56" s="211" t="s">
        <v>334</v>
      </c>
      <c r="E56" s="212">
        <f>+GCP!E37</f>
        <v>139362042.44999999</v>
      </c>
      <c r="F56" s="211" t="s">
        <v>354</v>
      </c>
      <c r="G56" s="211" t="s">
        <v>334</v>
      </c>
      <c r="H56" s="212">
        <f>+CTG!E15</f>
        <v>139362042.44999999</v>
      </c>
      <c r="I56" s="213">
        <f>ROUND(E56-H56,2)</f>
        <v>0</v>
      </c>
    </row>
    <row r="57" spans="1:9" x14ac:dyDescent="0.2">
      <c r="A57" s="210" t="s">
        <v>317</v>
      </c>
      <c r="B57" s="65" t="s">
        <v>394</v>
      </c>
      <c r="C57" s="211" t="s">
        <v>379</v>
      </c>
      <c r="D57" s="211" t="s">
        <v>347</v>
      </c>
      <c r="E57" s="212">
        <f>+GCP!F37</f>
        <v>136868676.53999999</v>
      </c>
      <c r="F57" s="211" t="s">
        <v>354</v>
      </c>
      <c r="G57" s="211" t="s">
        <v>347</v>
      </c>
      <c r="H57" s="212">
        <f>+COG!F76</f>
        <v>136868676.54000002</v>
      </c>
      <c r="I57" s="213">
        <f>ROUND(E57-H57,2)</f>
        <v>0</v>
      </c>
    </row>
    <row r="58" spans="1:9" x14ac:dyDescent="0.2">
      <c r="A58" s="462"/>
      <c r="B58" s="463"/>
      <c r="C58" s="463"/>
      <c r="D58" s="463"/>
      <c r="E58" s="463"/>
      <c r="F58" s="463"/>
      <c r="G58" s="463"/>
      <c r="H58" s="463"/>
      <c r="I58" s="464"/>
    </row>
    <row r="59" spans="1:9" x14ac:dyDescent="0.2">
      <c r="A59" s="210" t="s">
        <v>314</v>
      </c>
      <c r="B59" s="65" t="s">
        <v>395</v>
      </c>
      <c r="C59" s="211" t="s">
        <v>379</v>
      </c>
      <c r="D59" s="211" t="s">
        <v>341</v>
      </c>
      <c r="E59" s="212">
        <f>+GCP!B37</f>
        <v>298657678.38999999</v>
      </c>
      <c r="F59" s="211" t="s">
        <v>359</v>
      </c>
      <c r="G59" s="211" t="s">
        <v>341</v>
      </c>
      <c r="H59" s="212">
        <f>+CFG!B41</f>
        <v>298657678.39000005</v>
      </c>
      <c r="I59" s="213">
        <f>+ROUND(E59-H59,2)</f>
        <v>0</v>
      </c>
    </row>
    <row r="60" spans="1:9" ht="22.5" x14ac:dyDescent="0.2">
      <c r="A60" s="210" t="s">
        <v>315</v>
      </c>
      <c r="B60" s="65" t="s">
        <v>396</v>
      </c>
      <c r="C60" s="211" t="s">
        <v>379</v>
      </c>
      <c r="D60" s="211" t="s">
        <v>331</v>
      </c>
      <c r="E60" s="212">
        <f>+GCP!C37</f>
        <v>93345314.219999999</v>
      </c>
      <c r="F60" s="211" t="s">
        <v>359</v>
      </c>
      <c r="G60" s="211" t="s">
        <v>331</v>
      </c>
      <c r="H60" s="212">
        <f>+CFG!C41</f>
        <v>93345314.219999984</v>
      </c>
      <c r="I60" s="213">
        <f>+ROUND(E60-H60,2)</f>
        <v>0</v>
      </c>
    </row>
    <row r="61" spans="1:9" x14ac:dyDescent="0.2">
      <c r="A61" s="210" t="s">
        <v>316</v>
      </c>
      <c r="B61" s="65" t="s">
        <v>397</v>
      </c>
      <c r="C61" s="211" t="s">
        <v>379</v>
      </c>
      <c r="D61" s="211" t="s">
        <v>334</v>
      </c>
      <c r="E61" s="212">
        <f>+GCP!E37</f>
        <v>139362042.44999999</v>
      </c>
      <c r="F61" s="211" t="s">
        <v>359</v>
      </c>
      <c r="G61" s="211" t="s">
        <v>334</v>
      </c>
      <c r="H61" s="212">
        <f>+CFG!E41</f>
        <v>139362042.44999999</v>
      </c>
      <c r="I61" s="213">
        <f>ROUND(E61-H61,2)</f>
        <v>0</v>
      </c>
    </row>
    <row r="62" spans="1:9" x14ac:dyDescent="0.2">
      <c r="A62" s="214" t="s">
        <v>317</v>
      </c>
      <c r="B62" s="215" t="s">
        <v>398</v>
      </c>
      <c r="C62" s="216" t="s">
        <v>379</v>
      </c>
      <c r="D62" s="216" t="s">
        <v>347</v>
      </c>
      <c r="E62" s="217">
        <f>+GCP!F37</f>
        <v>136868676.53999999</v>
      </c>
      <c r="F62" s="216" t="s">
        <v>359</v>
      </c>
      <c r="G62" s="216" t="s">
        <v>347</v>
      </c>
      <c r="H62" s="217">
        <f>+CFG!F41</f>
        <v>136868676.54000002</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H69"/>
  <sheetViews>
    <sheetView showGridLines="0" topLeftCell="A16"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664</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44454661.68</v>
      </c>
      <c r="C4" s="417">
        <f>SUM(C5:C11)</f>
        <v>65153176.420000002</v>
      </c>
      <c r="D4" s="12"/>
    </row>
    <row r="5" spans="1:4" x14ac:dyDescent="0.2">
      <c r="A5" s="14" t="s">
        <v>104</v>
      </c>
      <c r="B5" s="419">
        <v>27880847.449999999</v>
      </c>
      <c r="C5" s="419">
        <v>29825349.309999999</v>
      </c>
      <c r="D5" s="15">
        <v>4110</v>
      </c>
    </row>
    <row r="6" spans="1:4" x14ac:dyDescent="0.2">
      <c r="A6" s="14" t="s">
        <v>105</v>
      </c>
      <c r="B6" s="419">
        <v>0</v>
      </c>
      <c r="C6" s="419">
        <v>0</v>
      </c>
      <c r="D6" s="15">
        <v>4120</v>
      </c>
    </row>
    <row r="7" spans="1:4" x14ac:dyDescent="0.2">
      <c r="A7" s="14" t="s">
        <v>106</v>
      </c>
      <c r="B7" s="419">
        <v>471988.5</v>
      </c>
      <c r="C7" s="419">
        <v>1554909.73</v>
      </c>
      <c r="D7" s="15">
        <v>4130</v>
      </c>
    </row>
    <row r="8" spans="1:4" x14ac:dyDescent="0.2">
      <c r="A8" s="14" t="s">
        <v>107</v>
      </c>
      <c r="B8" s="419">
        <v>12932923.130000001</v>
      </c>
      <c r="C8" s="419">
        <v>25764575.68</v>
      </c>
      <c r="D8" s="15">
        <v>4140</v>
      </c>
    </row>
    <row r="9" spans="1:4" x14ac:dyDescent="0.2">
      <c r="A9" s="421" t="s">
        <v>108</v>
      </c>
      <c r="B9" s="419">
        <v>1632413</v>
      </c>
      <c r="C9" s="419">
        <v>4137126.28</v>
      </c>
      <c r="D9" s="15">
        <v>4150</v>
      </c>
    </row>
    <row r="10" spans="1:4" x14ac:dyDescent="0.2">
      <c r="A10" s="14" t="s">
        <v>109</v>
      </c>
      <c r="B10" s="419">
        <v>1536489.6</v>
      </c>
      <c r="C10" s="419">
        <v>3871215.42</v>
      </c>
      <c r="D10" s="15">
        <v>4160</v>
      </c>
    </row>
    <row r="11" spans="1:4" ht="11.25" customHeight="1" x14ac:dyDescent="0.2">
      <c r="A11" s="14" t="s">
        <v>110</v>
      </c>
      <c r="B11" s="419">
        <v>0</v>
      </c>
      <c r="C11" s="419">
        <v>0</v>
      </c>
      <c r="D11" s="15">
        <v>4170</v>
      </c>
    </row>
    <row r="12" spans="1:4" ht="11.25" customHeight="1" x14ac:dyDescent="0.25">
      <c r="A12" s="14"/>
      <c r="B12" s="420"/>
      <c r="C12" s="420"/>
      <c r="D12" s="12"/>
    </row>
    <row r="13" spans="1:4" ht="33.75" x14ac:dyDescent="0.25">
      <c r="A13" s="13" t="s">
        <v>111</v>
      </c>
      <c r="B13" s="417">
        <f>SUM(B14:B15)</f>
        <v>142320011.98999998</v>
      </c>
      <c r="C13" s="417">
        <f>SUM(C14:C15)</f>
        <v>264478122.84</v>
      </c>
      <c r="D13" s="12"/>
    </row>
    <row r="14" spans="1:4" ht="22.5" x14ac:dyDescent="0.2">
      <c r="A14" s="14" t="s">
        <v>112</v>
      </c>
      <c r="B14" s="419">
        <v>137581154.31999999</v>
      </c>
      <c r="C14" s="419">
        <v>242473458.74000001</v>
      </c>
      <c r="D14" s="15">
        <v>4210</v>
      </c>
    </row>
    <row r="15" spans="1:4" ht="11.25" customHeight="1" x14ac:dyDescent="0.2">
      <c r="A15" s="14" t="s">
        <v>113</v>
      </c>
      <c r="B15" s="419">
        <v>4738857.67</v>
      </c>
      <c r="C15" s="419">
        <v>22004664.100000001</v>
      </c>
      <c r="D15" s="15">
        <v>4220</v>
      </c>
    </row>
    <row r="16" spans="1:4" ht="11.25" customHeight="1" x14ac:dyDescent="0.25">
      <c r="A16" s="14"/>
      <c r="B16" s="420"/>
      <c r="C16" s="420"/>
      <c r="D16" s="12"/>
    </row>
    <row r="17" spans="1:5" ht="11.25" customHeight="1" x14ac:dyDescent="0.25">
      <c r="A17" s="13" t="s">
        <v>114</v>
      </c>
      <c r="B17" s="417">
        <f>SUM(B18:B22)</f>
        <v>0</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0</v>
      </c>
      <c r="D22" s="15">
        <v>4390</v>
      </c>
    </row>
    <row r="23" spans="1:5" ht="11.25" customHeight="1" x14ac:dyDescent="0.25">
      <c r="A23" s="16"/>
      <c r="B23" s="420"/>
      <c r="C23" s="420"/>
      <c r="D23" s="12"/>
    </row>
    <row r="24" spans="1:5" ht="11.25" customHeight="1" x14ac:dyDescent="0.25">
      <c r="A24" s="10" t="s">
        <v>120</v>
      </c>
      <c r="B24" s="417">
        <f>SUM(B4+B13+B17)</f>
        <v>186774673.66999999</v>
      </c>
      <c r="C24" s="418">
        <f>SUM(C4+C13+C17)</f>
        <v>329631299.25999999</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89895556.670000002</v>
      </c>
      <c r="C27" s="417">
        <f>SUM(C28:C30)</f>
        <v>209920498.53</v>
      </c>
      <c r="D27" s="12"/>
    </row>
    <row r="28" spans="1:5" ht="11.25" customHeight="1" x14ac:dyDescent="0.2">
      <c r="A28" s="14" t="s">
        <v>123</v>
      </c>
      <c r="B28" s="419">
        <v>54110168.479999997</v>
      </c>
      <c r="C28" s="419">
        <v>118297318.95</v>
      </c>
      <c r="D28" s="15">
        <v>5110</v>
      </c>
    </row>
    <row r="29" spans="1:5" ht="11.25" customHeight="1" x14ac:dyDescent="0.2">
      <c r="A29" s="14" t="s">
        <v>124</v>
      </c>
      <c r="B29" s="419">
        <v>9111047.8499999996</v>
      </c>
      <c r="C29" s="419">
        <v>23979049.68</v>
      </c>
      <c r="D29" s="15">
        <v>5120</v>
      </c>
    </row>
    <row r="30" spans="1:5" ht="11.25" customHeight="1" x14ac:dyDescent="0.2">
      <c r="A30" s="14" t="s">
        <v>125</v>
      </c>
      <c r="B30" s="419">
        <v>26674340.34</v>
      </c>
      <c r="C30" s="419">
        <v>67644129.900000006</v>
      </c>
      <c r="D30" s="15">
        <v>5130</v>
      </c>
    </row>
    <row r="31" spans="1:5" ht="11.25" customHeight="1" x14ac:dyDescent="0.25">
      <c r="A31" s="14"/>
      <c r="B31" s="420"/>
      <c r="C31" s="420"/>
      <c r="D31" s="12"/>
    </row>
    <row r="32" spans="1:5" ht="11.25" customHeight="1" x14ac:dyDescent="0.25">
      <c r="A32" s="13" t="s">
        <v>126</v>
      </c>
      <c r="B32" s="417">
        <f>SUM(B33:B41)</f>
        <v>17874159.770000003</v>
      </c>
      <c r="C32" s="417">
        <f>SUM(C33:C41)</f>
        <v>41386361.049999997</v>
      </c>
      <c r="D32" s="12"/>
    </row>
    <row r="33" spans="1:4" ht="11.25" customHeight="1" x14ac:dyDescent="0.2">
      <c r="A33" s="14" t="s">
        <v>127</v>
      </c>
      <c r="B33" s="419">
        <v>9972102.2200000007</v>
      </c>
      <c r="C33" s="419">
        <v>21437576.190000001</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4700934.63</v>
      </c>
      <c r="C36" s="419">
        <v>13988555.060000001</v>
      </c>
      <c r="D36" s="15">
        <v>5240</v>
      </c>
    </row>
    <row r="37" spans="1:4" ht="11.25" customHeight="1" x14ac:dyDescent="0.2">
      <c r="A37" s="14" t="s">
        <v>131</v>
      </c>
      <c r="B37" s="419">
        <v>3201122.92</v>
      </c>
      <c r="C37" s="419">
        <v>5960229.7999999998</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235529</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235529</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5371747.2199999997</v>
      </c>
      <c r="C55" s="417">
        <f>SUM(C56:C59)</f>
        <v>5656310.21</v>
      </c>
      <c r="D55" s="12"/>
    </row>
    <row r="56" spans="1:5" ht="11.25" customHeight="1" x14ac:dyDescent="0.2">
      <c r="A56" s="14" t="s">
        <v>147</v>
      </c>
      <c r="B56" s="419">
        <v>5371747.2199999997</v>
      </c>
      <c r="C56" s="419">
        <v>5656310.21</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30516330.640000001</v>
      </c>
      <c r="C61" s="417">
        <f>SUM(C62)</f>
        <v>33174411.699999999</v>
      </c>
      <c r="D61" s="12"/>
    </row>
    <row r="62" spans="1:5" ht="11.25" customHeight="1" x14ac:dyDescent="0.2">
      <c r="A62" s="14" t="s">
        <v>152</v>
      </c>
      <c r="B62" s="419">
        <v>30516330.640000001</v>
      </c>
      <c r="C62" s="419">
        <v>33174411.699999999</v>
      </c>
      <c r="D62" s="15">
        <v>5610</v>
      </c>
    </row>
    <row r="63" spans="1:5" ht="11.25" customHeight="1" x14ac:dyDescent="0.25">
      <c r="A63" s="16"/>
      <c r="B63" s="420"/>
      <c r="C63" s="420"/>
      <c r="D63" s="12"/>
    </row>
    <row r="64" spans="1:5" ht="11.25" customHeight="1" x14ac:dyDescent="0.25">
      <c r="A64" s="10" t="s">
        <v>153</v>
      </c>
      <c r="B64" s="417">
        <f>B61+B55+B48+B43+B32+B27</f>
        <v>143657794.30000001</v>
      </c>
      <c r="C64" s="418">
        <f>C61+C55+C48+C43+C32+C27</f>
        <v>290373110.49000001</v>
      </c>
      <c r="D64" s="12"/>
      <c r="E64" s="12"/>
    </row>
    <row r="65" spans="1:8" ht="11.25" customHeight="1" x14ac:dyDescent="0.25">
      <c r="A65" s="17"/>
      <c r="B65" s="420"/>
      <c r="C65" s="420"/>
      <c r="D65" s="12"/>
      <c r="E65" s="12"/>
    </row>
    <row r="66" spans="1:8" s="12" customFormat="1" x14ac:dyDescent="0.25">
      <c r="A66" s="10" t="s">
        <v>657</v>
      </c>
      <c r="B66" s="417">
        <f>B24-B64</f>
        <v>43116879.369999975</v>
      </c>
      <c r="C66" s="417">
        <f>C24-C64</f>
        <v>39258188.769999981</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665</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110396455.41</v>
      </c>
      <c r="C5" s="411">
        <v>63443712.939999998</v>
      </c>
      <c r="D5" s="14" t="s">
        <v>161</v>
      </c>
      <c r="E5" s="411">
        <v>5194513.82</v>
      </c>
      <c r="F5" s="414">
        <v>17933102.399999999</v>
      </c>
    </row>
    <row r="6" spans="1:6" x14ac:dyDescent="0.25">
      <c r="A6" s="14" t="s">
        <v>162</v>
      </c>
      <c r="B6" s="411">
        <v>1147746.07</v>
      </c>
      <c r="C6" s="411">
        <v>1131365.69</v>
      </c>
      <c r="D6" s="14" t="s">
        <v>163</v>
      </c>
      <c r="E6" s="411">
        <v>0</v>
      </c>
      <c r="F6" s="414">
        <v>0</v>
      </c>
    </row>
    <row r="7" spans="1:6" x14ac:dyDescent="0.25">
      <c r="A7" s="14" t="s">
        <v>164</v>
      </c>
      <c r="B7" s="411">
        <v>210000</v>
      </c>
      <c r="C7" s="411">
        <v>12917813.619999999</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-4.1100000000000003</v>
      </c>
      <c r="F12" s="414">
        <v>-4.1100000000000003</v>
      </c>
    </row>
    <row r="13" spans="1:6" x14ac:dyDescent="0.25">
      <c r="A13" s="13" t="s">
        <v>175</v>
      </c>
      <c r="B13" s="413">
        <f>SUM(B5:B11)</f>
        <v>111754201.47999999</v>
      </c>
      <c r="C13" s="413">
        <f>SUM(C5:C11)</f>
        <v>77492892.25</v>
      </c>
      <c r="D13" s="16"/>
      <c r="E13" s="415"/>
      <c r="F13" s="416"/>
    </row>
    <row r="14" spans="1:6" x14ac:dyDescent="0.25">
      <c r="A14" s="17"/>
      <c r="B14" s="412"/>
      <c r="C14" s="412"/>
      <c r="D14" s="13" t="s">
        <v>176</v>
      </c>
      <c r="E14" s="417">
        <f>SUM(E5:E12)</f>
        <v>5194509.71</v>
      </c>
      <c r="F14" s="418">
        <f>SUM(F5:F12)</f>
        <v>17933098.289999999</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142183287.75999999</v>
      </c>
      <c r="C18" s="411">
        <v>155125505.40000001</v>
      </c>
      <c r="D18" s="14" t="s">
        <v>183</v>
      </c>
      <c r="E18" s="411">
        <v>0</v>
      </c>
      <c r="F18" s="414">
        <v>0</v>
      </c>
    </row>
    <row r="19" spans="1:6" x14ac:dyDescent="0.25">
      <c r="A19" s="14" t="s">
        <v>184</v>
      </c>
      <c r="B19" s="411">
        <v>69473017.810000002</v>
      </c>
      <c r="C19" s="411">
        <v>69862591.939999998</v>
      </c>
      <c r="D19" s="14" t="s">
        <v>185</v>
      </c>
      <c r="E19" s="411">
        <v>0</v>
      </c>
      <c r="F19" s="414">
        <v>0</v>
      </c>
    </row>
    <row r="20" spans="1:6" x14ac:dyDescent="0.25">
      <c r="A20" s="14" t="s">
        <v>186</v>
      </c>
      <c r="B20" s="411">
        <v>5635418.46</v>
      </c>
      <c r="C20" s="411">
        <v>5642138.46</v>
      </c>
      <c r="D20" s="14" t="s">
        <v>187</v>
      </c>
      <c r="E20" s="411">
        <v>0</v>
      </c>
      <c r="F20" s="414">
        <v>0</v>
      </c>
    </row>
    <row r="21" spans="1:6" ht="22.5" x14ac:dyDescent="0.25">
      <c r="A21" s="14" t="s">
        <v>188</v>
      </c>
      <c r="B21" s="411">
        <v>-78630424.980000004</v>
      </c>
      <c r="C21" s="411">
        <v>-76249267.260000005</v>
      </c>
      <c r="D21" s="14" t="s">
        <v>189</v>
      </c>
      <c r="E21" s="411">
        <v>0</v>
      </c>
      <c r="F21" s="414">
        <v>0</v>
      </c>
    </row>
    <row r="22" spans="1:6" x14ac:dyDescent="0.25">
      <c r="A22" s="14" t="s">
        <v>190</v>
      </c>
      <c r="B22" s="411">
        <v>745601.53</v>
      </c>
      <c r="C22" s="411">
        <v>745601.53</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139406900.58000001</v>
      </c>
      <c r="C26" s="413">
        <f>SUM(C16:C24)</f>
        <v>155126570.07000002</v>
      </c>
      <c r="D26" s="24" t="s">
        <v>196</v>
      </c>
      <c r="E26" s="413">
        <f>SUM(E24+E14)</f>
        <v>5194509.71</v>
      </c>
      <c r="F26" s="418">
        <f>SUM(F14+F24)</f>
        <v>17933098.289999999</v>
      </c>
    </row>
    <row r="27" spans="1:6" x14ac:dyDescent="0.25">
      <c r="A27" s="17"/>
      <c r="B27" s="412"/>
      <c r="C27" s="412"/>
      <c r="D27" s="17"/>
      <c r="E27" s="412"/>
      <c r="F27" s="416"/>
    </row>
    <row r="28" spans="1:6" x14ac:dyDescent="0.25">
      <c r="A28" s="13" t="s">
        <v>197</v>
      </c>
      <c r="B28" s="413">
        <f>B13+B26</f>
        <v>251161102.06</v>
      </c>
      <c r="C28" s="413">
        <f>C13+C26</f>
        <v>232619462.32000002</v>
      </c>
      <c r="D28" s="10" t="s">
        <v>198</v>
      </c>
      <c r="E28" s="412"/>
      <c r="F28" s="412"/>
    </row>
    <row r="29" spans="1:6" x14ac:dyDescent="0.25">
      <c r="A29" s="25"/>
      <c r="B29" s="26"/>
      <c r="C29" s="23"/>
      <c r="D29" s="17"/>
      <c r="E29" s="412"/>
      <c r="F29" s="412"/>
    </row>
    <row r="30" spans="1:6" x14ac:dyDescent="0.25">
      <c r="A30" s="25"/>
      <c r="B30" s="26"/>
      <c r="C30" s="23"/>
      <c r="D30" s="13" t="s">
        <v>199</v>
      </c>
      <c r="E30" s="413">
        <f>SUM(E31:E33)</f>
        <v>96911468.189999998</v>
      </c>
      <c r="F30" s="418">
        <f>SUM(F31:F33)</f>
        <v>96911468.189999998</v>
      </c>
    </row>
    <row r="31" spans="1:6" x14ac:dyDescent="0.25">
      <c r="A31" s="25"/>
      <c r="B31" s="26"/>
      <c r="C31" s="23"/>
      <c r="D31" s="14" t="s">
        <v>138</v>
      </c>
      <c r="E31" s="411">
        <v>82188557.620000005</v>
      </c>
      <c r="F31" s="414">
        <v>82188557.620000005</v>
      </c>
    </row>
    <row r="32" spans="1:6" x14ac:dyDescent="0.25">
      <c r="A32" s="25"/>
      <c r="B32" s="26"/>
      <c r="C32" s="23"/>
      <c r="D32" s="14" t="s">
        <v>200</v>
      </c>
      <c r="E32" s="411">
        <v>14722910.57</v>
      </c>
      <c r="F32" s="414">
        <v>14722910.57</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149055124.16</v>
      </c>
      <c r="F35" s="418">
        <f>SUM(F36:F40)</f>
        <v>117774895.84</v>
      </c>
    </row>
    <row r="36" spans="1:6" x14ac:dyDescent="0.25">
      <c r="A36" s="25"/>
      <c r="B36" s="26"/>
      <c r="C36" s="23"/>
      <c r="D36" s="14" t="s">
        <v>658</v>
      </c>
      <c r="E36" s="411">
        <v>43116879.369999997</v>
      </c>
      <c r="F36" s="414">
        <v>39258188.770000003</v>
      </c>
    </row>
    <row r="37" spans="1:6" x14ac:dyDescent="0.25">
      <c r="A37" s="25"/>
      <c r="B37" s="26"/>
      <c r="C37" s="23"/>
      <c r="D37" s="14" t="s">
        <v>204</v>
      </c>
      <c r="E37" s="411">
        <v>106949244.79000001</v>
      </c>
      <c r="F37" s="414">
        <v>79527707.069999993</v>
      </c>
    </row>
    <row r="38" spans="1:6" x14ac:dyDescent="0.25">
      <c r="A38" s="25"/>
      <c r="B38" s="26"/>
      <c r="C38" s="23"/>
      <c r="D38" s="14" t="s">
        <v>205</v>
      </c>
      <c r="E38" s="411">
        <v>-1011000</v>
      </c>
      <c r="F38" s="414">
        <v>-1011000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245966592.34999999</v>
      </c>
      <c r="F46" s="418">
        <f>SUM(F42+F35+F30)</f>
        <v>214686364.03</v>
      </c>
    </row>
    <row r="47" spans="1:6" x14ac:dyDescent="0.25">
      <c r="A47" s="25"/>
      <c r="B47" s="26"/>
      <c r="C47" s="23"/>
      <c r="D47" s="17"/>
      <c r="E47" s="412"/>
      <c r="F47" s="416"/>
    </row>
    <row r="48" spans="1:6" x14ac:dyDescent="0.25">
      <c r="A48" s="25"/>
      <c r="B48" s="26"/>
      <c r="C48" s="23"/>
      <c r="D48" s="13" t="s">
        <v>212</v>
      </c>
      <c r="E48" s="413">
        <f>E46+E26</f>
        <v>251161102.06</v>
      </c>
      <c r="F48" s="413">
        <f>F46+F26</f>
        <v>232619462.31999999</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674</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6">
        <f>SUM(B5:B7)</f>
        <v>96911468.189999998</v>
      </c>
      <c r="C4" s="407"/>
      <c r="D4" s="407"/>
      <c r="E4" s="407"/>
      <c r="F4" s="406">
        <f>SUM(B4:E4)</f>
        <v>96911468.189999998</v>
      </c>
    </row>
    <row r="5" spans="1:6" ht="11.25" customHeight="1" x14ac:dyDescent="0.2">
      <c r="A5" s="35" t="s">
        <v>138</v>
      </c>
      <c r="B5" s="408">
        <v>82188557.620000005</v>
      </c>
      <c r="C5" s="407"/>
      <c r="D5" s="407"/>
      <c r="E5" s="407"/>
      <c r="F5" s="406">
        <f>SUM(B5:E5)</f>
        <v>82188557.620000005</v>
      </c>
    </row>
    <row r="6" spans="1:6" ht="11.25" customHeight="1" x14ac:dyDescent="0.2">
      <c r="A6" s="35" t="s">
        <v>200</v>
      </c>
      <c r="B6" s="408">
        <v>14722910.57</v>
      </c>
      <c r="C6" s="407"/>
      <c r="D6" s="407"/>
      <c r="E6" s="407"/>
      <c r="F6" s="406">
        <f>SUM(B6:E6)</f>
        <v>14722910.57</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667</v>
      </c>
      <c r="B9" s="407"/>
      <c r="C9" s="406">
        <f>SUM(C10:C14)</f>
        <v>78516707.069999993</v>
      </c>
      <c r="D9" s="406">
        <f>D10</f>
        <v>39258188.770000003</v>
      </c>
      <c r="E9" s="407"/>
      <c r="F9" s="406">
        <f t="shared" ref="F9:F14" si="0">SUM(B9:E9)</f>
        <v>117774895.84</v>
      </c>
    </row>
    <row r="10" spans="1:6" ht="11.25" customHeight="1" x14ac:dyDescent="0.2">
      <c r="A10" s="35" t="s">
        <v>657</v>
      </c>
      <c r="B10" s="407"/>
      <c r="C10" s="407"/>
      <c r="D10" s="408">
        <v>39258188.770000003</v>
      </c>
      <c r="E10" s="407"/>
      <c r="F10" s="406">
        <f t="shared" si="0"/>
        <v>39258188.770000003</v>
      </c>
    </row>
    <row r="11" spans="1:6" ht="11.25" customHeight="1" x14ac:dyDescent="0.2">
      <c r="A11" s="35" t="s">
        <v>204</v>
      </c>
      <c r="B11" s="407"/>
      <c r="C11" s="408">
        <v>79527707.069999993</v>
      </c>
      <c r="D11" s="407"/>
      <c r="E11" s="407"/>
      <c r="F11" s="406">
        <f t="shared" si="0"/>
        <v>79527707.069999993</v>
      </c>
    </row>
    <row r="12" spans="1:6" ht="11.25" customHeight="1" x14ac:dyDescent="0.2">
      <c r="A12" s="35" t="s">
        <v>205</v>
      </c>
      <c r="B12" s="407"/>
      <c r="C12" s="408">
        <v>-1011000</v>
      </c>
      <c r="D12" s="407"/>
      <c r="E12" s="407"/>
      <c r="F12" s="406">
        <f t="shared" si="0"/>
        <v>-1011000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669</v>
      </c>
      <c r="B20" s="406">
        <f>B4</f>
        <v>96911468.189999998</v>
      </c>
      <c r="C20" s="406">
        <f>C9</f>
        <v>78516707.069999993</v>
      </c>
      <c r="D20" s="406">
        <f>D9</f>
        <v>39258188.770000003</v>
      </c>
      <c r="E20" s="406">
        <f>E16</f>
        <v>0</v>
      </c>
      <c r="F20" s="406">
        <f>SUM(B20:E20)</f>
        <v>214686364.03</v>
      </c>
    </row>
    <row r="21" spans="1:6" ht="11.25" customHeight="1" x14ac:dyDescent="0.25">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671</v>
      </c>
      <c r="B27" s="407"/>
      <c r="C27" s="406">
        <f>C29</f>
        <v>27421537.719999999</v>
      </c>
      <c r="D27" s="406">
        <f>SUM(D28:D32)</f>
        <v>3858690.599999994</v>
      </c>
      <c r="E27" s="407"/>
      <c r="F27" s="406">
        <f t="shared" ref="F27:F32" si="1">SUM(B27:E27)</f>
        <v>31280228.319999993</v>
      </c>
    </row>
    <row r="28" spans="1:6" ht="11.25" customHeight="1" x14ac:dyDescent="0.2">
      <c r="A28" s="35" t="s">
        <v>657</v>
      </c>
      <c r="B28" s="407"/>
      <c r="C28" s="407"/>
      <c r="D28" s="408">
        <v>43116879.369999997</v>
      </c>
      <c r="E28" s="407"/>
      <c r="F28" s="406">
        <f t="shared" si="1"/>
        <v>43116879.369999997</v>
      </c>
    </row>
    <row r="29" spans="1:6" ht="11.25" customHeight="1" x14ac:dyDescent="0.2">
      <c r="A29" s="35" t="s">
        <v>204</v>
      </c>
      <c r="B29" s="407"/>
      <c r="C29" s="408">
        <v>27421537.719999999</v>
      </c>
      <c r="D29" s="408">
        <v>-39258188.770000003</v>
      </c>
      <c r="E29" s="407"/>
      <c r="F29" s="406">
        <f t="shared" si="1"/>
        <v>-11836651.050000004</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673</v>
      </c>
      <c r="B38" s="410">
        <f>B20+B22</f>
        <v>96911468.189999998</v>
      </c>
      <c r="C38" s="410">
        <f>+C20+C27</f>
        <v>105938244.78999999</v>
      </c>
      <c r="D38" s="410">
        <f>D20+D27</f>
        <v>43116879.369999997</v>
      </c>
      <c r="E38" s="410">
        <f>+E20+E34</f>
        <v>0</v>
      </c>
      <c r="F38" s="410">
        <f>SUM(B38:E38)</f>
        <v>245966592.34999999</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675</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28427483.109999999</v>
      </c>
      <c r="C3" s="404">
        <f>C4+C13</f>
        <v>46969122.850000001</v>
      </c>
    </row>
    <row r="4" spans="1:3" ht="11.25" customHeight="1" x14ac:dyDescent="0.25">
      <c r="A4" s="43" t="s">
        <v>158</v>
      </c>
      <c r="B4" s="404">
        <f>SUM(B5:B11)</f>
        <v>12707813.619999999</v>
      </c>
      <c r="C4" s="404">
        <f>SUM(C5:C11)</f>
        <v>46969122.850000001</v>
      </c>
    </row>
    <row r="5" spans="1:3" ht="11.25" customHeight="1" x14ac:dyDescent="0.25">
      <c r="A5" s="44" t="s">
        <v>160</v>
      </c>
      <c r="B5" s="405">
        <v>0</v>
      </c>
      <c r="C5" s="405">
        <v>46952742.469999999</v>
      </c>
    </row>
    <row r="6" spans="1:3" ht="11.25" customHeight="1" x14ac:dyDescent="0.25">
      <c r="A6" s="44" t="s">
        <v>162</v>
      </c>
      <c r="B6" s="405">
        <v>0</v>
      </c>
      <c r="C6" s="405">
        <v>16380.38</v>
      </c>
    </row>
    <row r="7" spans="1:3" ht="11.25" customHeight="1" x14ac:dyDescent="0.25">
      <c r="A7" s="44" t="s">
        <v>164</v>
      </c>
      <c r="B7" s="405">
        <v>12707813.619999999</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15719669.490000002</v>
      </c>
      <c r="C13" s="404">
        <f>SUM(C14:C22)</f>
        <v>0</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12942217.640000001</v>
      </c>
      <c r="C16" s="405">
        <v>0</v>
      </c>
    </row>
    <row r="17" spans="1:3" ht="11.25" customHeight="1" x14ac:dyDescent="0.25">
      <c r="A17" s="44" t="s">
        <v>184</v>
      </c>
      <c r="B17" s="405">
        <v>389574.13</v>
      </c>
      <c r="C17" s="405">
        <v>0</v>
      </c>
    </row>
    <row r="18" spans="1:3" ht="11.25" customHeight="1" x14ac:dyDescent="0.25">
      <c r="A18" s="44" t="s">
        <v>186</v>
      </c>
      <c r="B18" s="405">
        <v>6720</v>
      </c>
      <c r="C18" s="405">
        <v>0</v>
      </c>
    </row>
    <row r="19" spans="1:3" ht="11.25" customHeight="1" x14ac:dyDescent="0.25">
      <c r="A19" s="44" t="s">
        <v>188</v>
      </c>
      <c r="B19" s="405">
        <v>2381157.7200000002</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12738588.58</v>
      </c>
    </row>
    <row r="25" spans="1:3" ht="11.25" customHeight="1" x14ac:dyDescent="0.25">
      <c r="A25" s="43" t="s">
        <v>159</v>
      </c>
      <c r="B25" s="404">
        <f>SUM(B26:B33)</f>
        <v>0</v>
      </c>
      <c r="C25" s="404">
        <f>SUM(C26:C33)</f>
        <v>12738588.58</v>
      </c>
    </row>
    <row r="26" spans="1:3" ht="11.25" customHeight="1" x14ac:dyDescent="0.25">
      <c r="A26" s="44" t="s">
        <v>161</v>
      </c>
      <c r="B26" s="405">
        <v>0</v>
      </c>
      <c r="C26" s="405">
        <v>12738588.58</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31280228.32</v>
      </c>
      <c r="C43" s="404">
        <f>C45+C50+C57</f>
        <v>0</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31280228.32</v>
      </c>
      <c r="C50" s="404">
        <f>SUM(C51:C55)</f>
        <v>0</v>
      </c>
    </row>
    <row r="51" spans="1:3" ht="11.25" customHeight="1" x14ac:dyDescent="0.25">
      <c r="A51" s="44" t="s">
        <v>658</v>
      </c>
      <c r="B51" s="405">
        <v>3858690.6</v>
      </c>
      <c r="C51" s="405">
        <v>0</v>
      </c>
    </row>
    <row r="52" spans="1:3" ht="11.25" customHeight="1" x14ac:dyDescent="0.25">
      <c r="A52" s="44" t="s">
        <v>204</v>
      </c>
      <c r="B52" s="405">
        <v>27421537.719999999</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V68"/>
  <sheetViews>
    <sheetView showGridLines="0" tabSelected="1" zoomScaleNormal="100" workbookViewId="0">
      <selection activeCell="B27" sqref="B27"/>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676</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186735936.62999997</v>
      </c>
      <c r="C4" s="398">
        <f>SUM(C5:C14)</f>
        <v>329543631.98000002</v>
      </c>
      <c r="D4" s="49" t="s">
        <v>221</v>
      </c>
    </row>
    <row r="5" spans="1:22" ht="11.25" customHeight="1" x14ac:dyDescent="0.2">
      <c r="A5" s="44" t="s">
        <v>104</v>
      </c>
      <c r="B5" s="399">
        <v>27880847.41</v>
      </c>
      <c r="C5" s="399">
        <v>29825349.260000002</v>
      </c>
      <c r="D5" s="50">
        <v>100000</v>
      </c>
    </row>
    <row r="6" spans="1:22" ht="11.25" customHeight="1" x14ac:dyDescent="0.2">
      <c r="A6" s="44" t="s">
        <v>105</v>
      </c>
      <c r="B6" s="399">
        <v>0</v>
      </c>
      <c r="C6" s="399">
        <v>0</v>
      </c>
      <c r="D6" s="50">
        <v>200000</v>
      </c>
    </row>
    <row r="7" spans="1:22" ht="11.25" customHeight="1" x14ac:dyDescent="0.2">
      <c r="A7" s="44" t="s">
        <v>106</v>
      </c>
      <c r="B7" s="399">
        <v>471988.51</v>
      </c>
      <c r="C7" s="399">
        <v>1554909.72</v>
      </c>
      <c r="D7" s="50">
        <v>300000</v>
      </c>
    </row>
    <row r="8" spans="1:22" ht="11.25" customHeight="1" x14ac:dyDescent="0.2">
      <c r="A8" s="44" t="s">
        <v>107</v>
      </c>
      <c r="B8" s="399">
        <v>12894186.130000001</v>
      </c>
      <c r="C8" s="399">
        <v>25748524.309999999</v>
      </c>
      <c r="D8" s="50">
        <v>400000</v>
      </c>
    </row>
    <row r="9" spans="1:22" ht="11.25" customHeight="1" x14ac:dyDescent="0.2">
      <c r="A9" s="44" t="s">
        <v>108</v>
      </c>
      <c r="B9" s="399">
        <v>1632413.01</v>
      </c>
      <c r="C9" s="399">
        <v>4137126.26</v>
      </c>
      <c r="D9" s="50">
        <v>500000</v>
      </c>
    </row>
    <row r="10" spans="1:22" ht="11.25" customHeight="1" x14ac:dyDescent="0.2">
      <c r="A10" s="44" t="s">
        <v>109</v>
      </c>
      <c r="B10" s="399">
        <v>1536489.58</v>
      </c>
      <c r="C10" s="399">
        <v>3871214.95</v>
      </c>
      <c r="D10" s="50">
        <v>600000</v>
      </c>
    </row>
    <row r="11" spans="1:22" ht="11.25" customHeight="1" x14ac:dyDescent="0.2">
      <c r="A11" s="44" t="s">
        <v>110</v>
      </c>
      <c r="B11" s="399">
        <v>0</v>
      </c>
      <c r="C11" s="399">
        <v>0</v>
      </c>
      <c r="D11" s="50">
        <v>700000</v>
      </c>
    </row>
    <row r="12" spans="1:22" ht="22.5" x14ac:dyDescent="0.2">
      <c r="A12" s="44" t="s">
        <v>112</v>
      </c>
      <c r="B12" s="399">
        <v>137581154.31999999</v>
      </c>
      <c r="C12" s="399">
        <v>242473458.74000001</v>
      </c>
      <c r="D12" s="50">
        <v>800000</v>
      </c>
    </row>
    <row r="13" spans="1:22" ht="11.25" customHeight="1" x14ac:dyDescent="0.2">
      <c r="A13" s="44" t="s">
        <v>113</v>
      </c>
      <c r="B13" s="399">
        <v>4738857.67</v>
      </c>
      <c r="C13" s="399">
        <v>21933048.739999998</v>
      </c>
      <c r="D13" s="50">
        <v>900000</v>
      </c>
    </row>
    <row r="14" spans="1:22" ht="11.25" customHeight="1" x14ac:dyDescent="0.2">
      <c r="A14" s="44" t="s">
        <v>222</v>
      </c>
      <c r="B14" s="399">
        <v>0</v>
      </c>
      <c r="C14" s="399">
        <v>0</v>
      </c>
      <c r="D14" s="49" t="s">
        <v>223</v>
      </c>
    </row>
    <row r="15" spans="1:22" ht="11.25" customHeight="1" x14ac:dyDescent="0.2">
      <c r="A15" s="45"/>
      <c r="B15" s="400"/>
      <c r="C15" s="400"/>
      <c r="D15" s="49" t="s">
        <v>221</v>
      </c>
    </row>
    <row r="16" spans="1:22" ht="11.25" customHeight="1" x14ac:dyDescent="0.2">
      <c r="A16" s="43" t="s">
        <v>219</v>
      </c>
      <c r="B16" s="398">
        <f>SUM(B17:B32)</f>
        <v>105300763.72999999</v>
      </c>
      <c r="C16" s="398">
        <f>SUM(C17:C32)</f>
        <v>237837692.22</v>
      </c>
      <c r="D16" s="49" t="s">
        <v>221</v>
      </c>
    </row>
    <row r="17" spans="1:4" ht="11.25" customHeight="1" x14ac:dyDescent="0.2">
      <c r="A17" s="44" t="s">
        <v>123</v>
      </c>
      <c r="B17" s="399">
        <v>54110168.479999997</v>
      </c>
      <c r="C17" s="399">
        <v>118246890.72</v>
      </c>
      <c r="D17" s="50">
        <v>1000</v>
      </c>
    </row>
    <row r="18" spans="1:4" ht="11.25" customHeight="1" x14ac:dyDescent="0.2">
      <c r="A18" s="44" t="s">
        <v>124</v>
      </c>
      <c r="B18" s="399">
        <v>7953787.2400000002</v>
      </c>
      <c r="C18" s="399">
        <v>23917911.030000001</v>
      </c>
      <c r="D18" s="50">
        <v>2000</v>
      </c>
    </row>
    <row r="19" spans="1:4" ht="11.25" customHeight="1" x14ac:dyDescent="0.2">
      <c r="A19" s="44" t="s">
        <v>125</v>
      </c>
      <c r="B19" s="399">
        <v>26167687.109999999</v>
      </c>
      <c r="C19" s="399">
        <v>54092804.509999998</v>
      </c>
      <c r="D19" s="50">
        <v>3000</v>
      </c>
    </row>
    <row r="20" spans="1:4" ht="11.25" customHeight="1" x14ac:dyDescent="0.2">
      <c r="A20" s="44" t="s">
        <v>127</v>
      </c>
      <c r="B20" s="399">
        <v>9229063.3499999996</v>
      </c>
      <c r="C20" s="399">
        <v>21437576.190000001</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4638934.63</v>
      </c>
      <c r="C23" s="399">
        <v>13946750.970000001</v>
      </c>
      <c r="D23" s="50">
        <v>4400</v>
      </c>
    </row>
    <row r="24" spans="1:4" ht="11.25" customHeight="1" x14ac:dyDescent="0.2">
      <c r="A24" s="44" t="s">
        <v>131</v>
      </c>
      <c r="B24" s="399">
        <v>3201122.92</v>
      </c>
      <c r="C24" s="399">
        <v>5960229.7999999998</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235529</v>
      </c>
      <c r="D31" s="50">
        <v>8500</v>
      </c>
    </row>
    <row r="32" spans="1:4" ht="11.25" customHeight="1" x14ac:dyDescent="0.2">
      <c r="A32" s="44" t="s">
        <v>225</v>
      </c>
      <c r="B32" s="399">
        <v>0</v>
      </c>
      <c r="C32" s="399">
        <v>0</v>
      </c>
      <c r="D32" s="49" t="s">
        <v>221</v>
      </c>
    </row>
    <row r="33" spans="1:4" ht="11.25" customHeight="1" x14ac:dyDescent="0.2">
      <c r="A33" s="34" t="s">
        <v>226</v>
      </c>
      <c r="B33" s="398">
        <f>B4-B16</f>
        <v>81435172.899999976</v>
      </c>
      <c r="C33" s="398">
        <f>C4-C16</f>
        <v>91705939.76000002</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31567912.810000002</v>
      </c>
      <c r="C41" s="398">
        <f>SUM(C42:C44)</f>
        <v>53726749.210000001</v>
      </c>
      <c r="D41" s="49" t="s">
        <v>221</v>
      </c>
    </row>
    <row r="42" spans="1:4" ht="11.25" customHeight="1" x14ac:dyDescent="0.2">
      <c r="A42" s="44" t="s">
        <v>182</v>
      </c>
      <c r="B42" s="399">
        <v>30516330.640000001</v>
      </c>
      <c r="C42" s="399">
        <v>43834441.810000002</v>
      </c>
      <c r="D42" s="49">
        <v>6000</v>
      </c>
    </row>
    <row r="43" spans="1:4" ht="11.25" customHeight="1" x14ac:dyDescent="0.2">
      <c r="A43" s="44" t="s">
        <v>184</v>
      </c>
      <c r="B43" s="399">
        <v>1051582.17</v>
      </c>
      <c r="C43" s="399">
        <v>9890358.4000000004</v>
      </c>
      <c r="D43" s="49">
        <v>5000</v>
      </c>
    </row>
    <row r="44" spans="1:4" ht="11.25" customHeight="1" x14ac:dyDescent="0.2">
      <c r="A44" s="44" t="s">
        <v>229</v>
      </c>
      <c r="B44" s="399">
        <v>0</v>
      </c>
      <c r="C44" s="399">
        <v>1949</v>
      </c>
      <c r="D44" s="49">
        <v>7000</v>
      </c>
    </row>
    <row r="45" spans="1:4" ht="11.25" customHeight="1" x14ac:dyDescent="0.2">
      <c r="A45" s="34" t="s">
        <v>230</v>
      </c>
      <c r="B45" s="398">
        <f>B36-B41</f>
        <v>-31567912.810000002</v>
      </c>
      <c r="C45" s="398">
        <f>C36-C41</f>
        <v>-53726749.210000001</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2914517.62</v>
      </c>
      <c r="C54" s="398">
        <f>SUM(C55+C58)</f>
        <v>16853576.690000001</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2914517.62</v>
      </c>
      <c r="C58" s="399">
        <v>16853576.690000001</v>
      </c>
      <c r="D58" s="49" t="s">
        <v>221</v>
      </c>
    </row>
    <row r="59" spans="1:4" ht="11.25" customHeight="1" x14ac:dyDescent="0.2">
      <c r="A59" s="34" t="s">
        <v>242</v>
      </c>
      <c r="B59" s="398">
        <f>B48-B54</f>
        <v>-2914517.62</v>
      </c>
      <c r="C59" s="398">
        <f>C48-C54</f>
        <v>-16853576.690000001</v>
      </c>
      <c r="D59" s="49" t="s">
        <v>221</v>
      </c>
    </row>
    <row r="60" spans="1:4" ht="11.25" customHeight="1" x14ac:dyDescent="0.2">
      <c r="A60" s="37"/>
      <c r="B60" s="400"/>
      <c r="C60" s="400"/>
      <c r="D60" s="49" t="s">
        <v>221</v>
      </c>
    </row>
    <row r="61" spans="1:4" ht="11.25" customHeight="1" x14ac:dyDescent="0.2">
      <c r="A61" s="34" t="s">
        <v>243</v>
      </c>
      <c r="B61" s="398">
        <f>B59+B45+B33</f>
        <v>46952742.469999976</v>
      </c>
      <c r="C61" s="398">
        <f>C59+C45+C33</f>
        <v>21125613.860000014</v>
      </c>
      <c r="D61" s="49" t="s">
        <v>221</v>
      </c>
    </row>
    <row r="62" spans="1:4" ht="11.25" customHeight="1" x14ac:dyDescent="0.2">
      <c r="A62" s="37"/>
      <c r="B62" s="400"/>
      <c r="C62" s="400"/>
      <c r="D62" s="49" t="s">
        <v>221</v>
      </c>
    </row>
    <row r="63" spans="1:4" ht="11.25" customHeight="1" x14ac:dyDescent="0.2">
      <c r="A63" s="34" t="s">
        <v>244</v>
      </c>
      <c r="B63" s="398">
        <v>63443712.939999998</v>
      </c>
      <c r="C63" s="398">
        <v>42318099.079999998</v>
      </c>
      <c r="D63" s="49" t="s">
        <v>221</v>
      </c>
    </row>
    <row r="64" spans="1:4" ht="11.25" customHeight="1" x14ac:dyDescent="0.2">
      <c r="A64" s="37"/>
      <c r="B64" s="400"/>
      <c r="C64" s="400"/>
      <c r="D64" s="49" t="s">
        <v>221</v>
      </c>
    </row>
    <row r="65" spans="1:4" ht="11.25" customHeight="1" x14ac:dyDescent="0.2">
      <c r="A65" s="34" t="s">
        <v>245</v>
      </c>
      <c r="B65" s="398">
        <v>110396455.41</v>
      </c>
      <c r="C65" s="398">
        <v>63443712.939999998</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23"/>
  <sheetViews>
    <sheetView showGridLines="0" topLeftCell="A7" zoomScaleNormal="100" workbookViewId="0">
      <selection activeCell="C36" sqref="C36"/>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677</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232619462.32000002</v>
      </c>
      <c r="C3" s="398">
        <f t="shared" ref="C3:F3" si="0">C4+C12</f>
        <v>841589041.66999996</v>
      </c>
      <c r="D3" s="398">
        <f t="shared" si="0"/>
        <v>823047401.92999995</v>
      </c>
      <c r="E3" s="398">
        <f t="shared" si="0"/>
        <v>251161102.06000003</v>
      </c>
      <c r="F3" s="398">
        <f t="shared" si="0"/>
        <v>18541639.740000032</v>
      </c>
    </row>
    <row r="4" spans="1:6" x14ac:dyDescent="0.2">
      <c r="A4" s="56" t="s">
        <v>158</v>
      </c>
      <c r="B4" s="398">
        <f>SUM(B5:B11)</f>
        <v>77492892.25</v>
      </c>
      <c r="C4" s="398">
        <f>SUM(C5:C11)</f>
        <v>715157323.88999999</v>
      </c>
      <c r="D4" s="398">
        <f>SUM(D5:D11)</f>
        <v>680896014.65999997</v>
      </c>
      <c r="E4" s="398">
        <f>SUM(E5:E11)</f>
        <v>111754201.48000002</v>
      </c>
      <c r="F4" s="398">
        <f>SUM(F5:F11)</f>
        <v>34261309.230000027</v>
      </c>
    </row>
    <row r="5" spans="1:6" x14ac:dyDescent="0.2">
      <c r="A5" s="57" t="s">
        <v>160</v>
      </c>
      <c r="B5" s="399">
        <v>63443712.939999998</v>
      </c>
      <c r="C5" s="399">
        <v>519481088.66000003</v>
      </c>
      <c r="D5" s="399">
        <v>472528346.19</v>
      </c>
      <c r="E5" s="399">
        <f>B5+C5-D5</f>
        <v>110396455.41000003</v>
      </c>
      <c r="F5" s="399">
        <f t="shared" ref="F5:F11" si="1">E5-B5</f>
        <v>46952742.470000029</v>
      </c>
    </row>
    <row r="6" spans="1:6" x14ac:dyDescent="0.2">
      <c r="A6" s="57" t="s">
        <v>162</v>
      </c>
      <c r="B6" s="399">
        <v>1131365.69</v>
      </c>
      <c r="C6" s="399">
        <v>195145738.47999999</v>
      </c>
      <c r="D6" s="399">
        <v>195129358.09999999</v>
      </c>
      <c r="E6" s="399">
        <f t="shared" ref="E6:E11" si="2">B6+C6-D6</f>
        <v>1147746.0699999928</v>
      </c>
      <c r="F6" s="399">
        <f t="shared" si="1"/>
        <v>16380.379999992903</v>
      </c>
    </row>
    <row r="7" spans="1:6" x14ac:dyDescent="0.2">
      <c r="A7" s="57" t="s">
        <v>164</v>
      </c>
      <c r="B7" s="399">
        <v>12917813.619999999</v>
      </c>
      <c r="C7" s="399">
        <v>530496.75</v>
      </c>
      <c r="D7" s="399">
        <v>13238310.369999999</v>
      </c>
      <c r="E7" s="399">
        <f t="shared" si="2"/>
        <v>210000</v>
      </c>
      <c r="F7" s="399">
        <f t="shared" si="1"/>
        <v>-12707813.619999999</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155126570.07000002</v>
      </c>
      <c r="C12" s="398">
        <f>SUM(C13:C21)</f>
        <v>126431717.78</v>
      </c>
      <c r="D12" s="398">
        <f>SUM(D13:D21)</f>
        <v>142151387.27000001</v>
      </c>
      <c r="E12" s="398">
        <f>SUM(E13:E21)</f>
        <v>139406900.58000001</v>
      </c>
      <c r="F12" s="398">
        <f>SUM(F13:F21)</f>
        <v>-15719669.489999995</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155125505.40000001</v>
      </c>
      <c r="C15" s="401">
        <v>122916321.26000001</v>
      </c>
      <c r="D15" s="401">
        <v>135858538.90000001</v>
      </c>
      <c r="E15" s="401">
        <f t="shared" si="4"/>
        <v>142183287.76000002</v>
      </c>
      <c r="F15" s="401">
        <f t="shared" si="3"/>
        <v>-12942217.639999986</v>
      </c>
    </row>
    <row r="16" spans="1:6" x14ac:dyDescent="0.2">
      <c r="A16" s="57" t="s">
        <v>184</v>
      </c>
      <c r="B16" s="399">
        <v>69862591.939999998</v>
      </c>
      <c r="C16" s="399">
        <v>2151990.7400000002</v>
      </c>
      <c r="D16" s="399">
        <v>2541564.87</v>
      </c>
      <c r="E16" s="399">
        <f t="shared" si="4"/>
        <v>69473017.809999987</v>
      </c>
      <c r="F16" s="399">
        <f t="shared" si="3"/>
        <v>-389574.13000001013</v>
      </c>
    </row>
    <row r="17" spans="1:6" x14ac:dyDescent="0.2">
      <c r="A17" s="57" t="s">
        <v>186</v>
      </c>
      <c r="B17" s="399">
        <v>5642138.46</v>
      </c>
      <c r="C17" s="399">
        <v>0</v>
      </c>
      <c r="D17" s="399">
        <v>6720</v>
      </c>
      <c r="E17" s="399">
        <f t="shared" si="4"/>
        <v>5635418.46</v>
      </c>
      <c r="F17" s="399">
        <f t="shared" si="3"/>
        <v>-6720</v>
      </c>
    </row>
    <row r="18" spans="1:6" x14ac:dyDescent="0.2">
      <c r="A18" s="57" t="s">
        <v>188</v>
      </c>
      <c r="B18" s="399">
        <v>-76249267.260000005</v>
      </c>
      <c r="C18" s="399">
        <v>1363405.78</v>
      </c>
      <c r="D18" s="399">
        <v>3744563.5</v>
      </c>
      <c r="E18" s="399">
        <f t="shared" si="4"/>
        <v>-78630424.980000004</v>
      </c>
      <c r="F18" s="399">
        <f t="shared" si="3"/>
        <v>-2381157.7199999988</v>
      </c>
    </row>
    <row r="19" spans="1:6" x14ac:dyDescent="0.2">
      <c r="A19" s="57" t="s">
        <v>190</v>
      </c>
      <c r="B19" s="399">
        <v>745601.53</v>
      </c>
      <c r="C19" s="399">
        <v>0</v>
      </c>
      <c r="D19" s="399">
        <v>0</v>
      </c>
      <c r="E19" s="399">
        <f t="shared" si="4"/>
        <v>745601.53</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Tesoreria</cp:lastModifiedBy>
  <dcterms:created xsi:type="dcterms:W3CDTF">2022-05-30T14:17:15Z</dcterms:created>
  <dcterms:modified xsi:type="dcterms:W3CDTF">2026-07-29T21:52:28Z</dcterms:modified>
</cp:coreProperties>
</file>