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7E6F73C9-C720-47D2-8B27-D80EAD98F8CC}" xr6:coauthVersionLast="47" xr6:coauthVersionMax="47" xr10:uidLastSave="{00000000-0000-0000-0000-000000000000}"/>
  <bookViews>
    <workbookView xWindow="-120" yWindow="-120" windowWidth="29040" windowHeight="158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<sst xmlns="http://schemas.openxmlformats.org/spreadsheetml/2006/main" count="859" uniqueCount="591">
  <si>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</si>
  <si>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</si>
  <si>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</si>
  <si>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</si>
  <si>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</si>
  <si>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</si>
  <si>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</si>
  <si>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</si>
  <si>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</si>
  <si>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</si>
  <si>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</si>
  <si>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</si>
  <si>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</si>
  <si>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</si>
  <si>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</si>
  <si>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</si>
  <si>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</si>
  <si>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</si>
  <si>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</si>
  <si>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</si>
  <si>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</si>
  <si>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</si>
  <si>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</si>
  <si>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</si>
  <si>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</si>
  <si>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</si>
  <si>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</si>
  <si>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</si>
  <si>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</si>
  <si>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</si>
  <si>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</si>
  <si>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</si>
  <si>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</si>
  <si>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</si>
  <si>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</si>
  <si>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</si>
  <si>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</si>
  <si>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</si>
  <si>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</si>
  <si>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</si>
  <si>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</si>
  <si>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</si>
  <si>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</si>
  <si>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</si>
  <si>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</si>
  <si>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</si>
  <si>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</si>
  <si>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</si>
  <si>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</si>
  <si>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</si>
  <si>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</si>
  <si>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</si>
  <si>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</si>
  <si>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</si>
  <si>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</si>
  <si>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</si>
  <si>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</si>
  <si>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</si>
  <si>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</si>
  <si>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</si>
  <si>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</si>
  <si>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</si>
  <si>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</si>
  <si>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</si>
  <si>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</si>
  <si>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</si>
  <si>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</si>
  <si>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</si>
  <si>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</si>
  <si>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</si>
  <si>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</si>
  <si>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</si>
  <si>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</si>
  <si>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</si>
  <si>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</si>
  <si>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</si>
  <si>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</si>
  <si>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</si>
  <si>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</si>
  <si>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</si>
  <si>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</si>
  <si>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</si>
  <si>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</si>
  <si>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</si>
  <si>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</si>
  <si>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</si>
  <si>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</si>
  <si>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</si>
  <si>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</si>
  <si>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</si>
  <si>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</si>
  <si>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</si>
  <si>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</si>
  <si>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</si>
  <si>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</si>
  <si>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</si>
  <si>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</si>
  <si>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</si>
  <si>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</si>
  <si>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</si>
  <si>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</si>
  <si>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</si>
  <si>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</si>
  <si>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</si>
  <si>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</si>
  <si>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</si>
  <si>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</si>
  <si>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</si>
  <si>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</si>
  <si>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</si>
  <si>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</si>
  <si>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</si>
  <si>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</si>
  <si>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</si>
  <si>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</si>
  <si>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</si>
  <si>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</si>
  <si>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</si>
  <si>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</si>
  <si>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</si>
  <si>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</si>
  <si>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</si>
  <si>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</si>
  <si>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</si>
  <si>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</si>
  <si>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</si>
  <si>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</si>
  <si>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</si>
  <si>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</si>
  <si>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</si>
  <si>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</si>
  <si>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</si>
  <si>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</si>
  <si>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</si>
  <si>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</si>
  <si>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</si>
  <si>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</si>
  <si>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</si>
  <si>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</si>
  <si>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</si>
  <si>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</si>
  <si>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</si>
  <si>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</si>
  <si>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</si>
  <si>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</si>
  <si>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</si>
  <si>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</si>
  <si>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</si>
  <si>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</si>
  <si>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</si>
  <si>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</si>
  <si>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</si>
  <si>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</si>
  <si>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</si>
  <si>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</si>
  <si>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</si>
  <si>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</si>
  <si>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</si>
  <si>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</si>
  <si>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</si>
  <si>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</si>
  <si>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</si>
  <si>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</si>
  <si>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</si>
  <si>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</si>
  <si>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</si>
  <si>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</si>
  <si>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</si>
  <si>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</si>
  <si>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</si>
  <si>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</si>
  <si>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</si>
  <si>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</si>
  <si>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</si>
  <si>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</si>
  <si>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</si>
  <si>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</si>
  <si>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</si>
  <si>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</si>
  <si>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</si>
  <si>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</si>
  <si>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</si>
  <si>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</si>
  <si>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</si>
  <si>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</si>
  <si>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</si>
  <si>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</si>
  <si>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</si>
  <si>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</si>
  <si>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</si>
  <si>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</si>
  <si>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</si>
  <si>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</si>
  <si>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</si>
  <si>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</si>
  <si>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</si>
  <si>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</si>
  <si>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</si>
  <si>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</si>
  <si>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</si>
  <si>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</si>
  <si>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</si>
  <si>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</si>
  <si>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</si>
  <si>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</si>
  <si>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</si>
  <si>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</si>
  <si>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</si>
  <si>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</si>
  <si>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</si>
  <si>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</si>
  <si>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</si>
  <si>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</si>
  <si>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</si>
  <si>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</si>
  <si>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</si>
  <si>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</si>
  <si>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</si>
  <si>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</si>
  <si>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</si>
  <si>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</si>
  <si>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</si>
  <si>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</si>
  <si>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</si>
  <si>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</si>
  <si>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</si>
  <si>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</si>
  <si>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</si>
  <si>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</si>
  <si>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</si>
  <si>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</si>
  <si>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</si>
  <si>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</si>
  <si>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</si>
  <si>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</si>
  <si>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</si>
  <si>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</si>
  <si>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</si>
  <si>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</si>
  <si>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</si>
  <si>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</si>
  <si>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</si>
  <si>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</si>
  <si>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</si>
  <si>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</si>
  <si>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</si>
  <si>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</si>
  <si>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</si>
  <si>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</si>
  <si>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</si>
  <si>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</si>
  <si>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</si>
  <si>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</si>
  <si>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</si>
  <si>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</si>
  <si>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</si>
  <si>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</si>
  <si>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</si>
  <si>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</si>
  <si>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</si>
  <si>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</si>
  <si>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</si>
  <si>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</si>
  <si>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</si>
  <si>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</si>
  <si>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</si>
  <si>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</si>
  <si>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</si>
  <si>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</si>
  <si>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</si>
  <si>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</si>
  <si>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</si>
  <si>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</si>
  <si>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</si>
  <si>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</si>
  <si>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</si>
  <si>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</si>
  <si>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</si>
  <si>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</si>
  <si>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</si>
  <si>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</si>
  <si>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</si>
  <si>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</si>
  <si>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</si>
  <si>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</si>
  <si>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</si>
  <si>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</si>
  <si>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</si>
  <si>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</si>
  <si>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</si>
  <si>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</si>
  <si>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</si>
  <si>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</si>
  <si>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</si>
  <si>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</si>
  <si>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</si>
  <si>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</si>
  <si>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</si>
  <si>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</si>
  <si>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</si>
  <si>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</si>
  <si>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</si>
  <si>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</si>
  <si>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</si>
  <si>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</si>
  <si>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</si>
  <si>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</si>
  <si>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</si>
  <si>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</si>
  <si>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</si>
  <si>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</si>
  <si>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</si>
  <si>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</si>
  <si>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</si>
  <si>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</si>
  <si>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</si>
  <si>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</si>
  <si>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</si>
  <si>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</si>
  <si>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</si>
  <si>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</si>
  <si>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</si>
  <si>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</si>
  <si>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</si>
  <si>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</si>
  <si>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</si>
  <si>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</si>
  <si>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</si>
  <si>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</si>
  <si>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</si>
  <si>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</si>
  <si>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</si>
  <si>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</si>
  <si>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</si>
  <si>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</si>
  <si>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</si>
  <si>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</si>
  <si>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</si>
  <si>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</si>
  <si>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</si>
  <si>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</si>
  <si>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</si>
  <si>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</si>
  <si>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</si>
  <si>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</si>
  <si>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</si>
  <si>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</si>
  <si>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</si>
  <si>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</si>
  <si>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</si>
  <si>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</si>
  <si>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</si>
  <si>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</si>
  <si>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</si>
  <si>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</si>
  <si>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</si>
  <si>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</si>
  <si>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</si>
  <si>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</si>
  <si>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</si>
  <si>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</si>
  <si>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</si>
  <si>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</si>
  <si>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</si>
  <si>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</si>
  <si>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</si>
  <si>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</si>
  <si>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</si>
  <si>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</si>
  <si>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</si>
  <si>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</si>
  <si>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</si>
  <si>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</si>
  <si>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</si>
  <si>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</si>
  <si>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</si>
  <si>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</si>
  <si>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</si>
  <si>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</si>
  <si>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</si>
  <si>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</si>
  <si>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</si>
  <si>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</si>
  <si>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</si>
  <si>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</si>
  <si>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</si>
  <si>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</si>
  <si>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</si>
  <si>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</si>
  <si>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</si>
  <si>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</si>
  <si>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</si>
  <si>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</si>
  <si>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</si>
  <si>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</si>
  <si>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</si>
  <si>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</si>
  <si>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</si>
  <si>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</si>
  <si>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</si>
  <si>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</si>
  <si>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</si>
  <si>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</si>
  <si>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</si>
  <si>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</si>
  <si>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</si>
  <si>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</si>
  <si>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</si>
  <si>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</si>
  <si>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</si>
  <si>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</si>
  <si>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</si>
  <si>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</si>
  <si>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</si>
  <si>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</si>
  <si>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</si>
  <si>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</si>
  <si>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</si>
  <si>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</si>
  <si>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</si>
  <si>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</si>
  <si>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</si>
  <si>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</si>
  <si>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</si>
  <si>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</si>
  <si>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</si>
  <si>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</si>
  <si>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</si>
  <si>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</si>
  <si>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</si>
  <si>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</si>
  <si>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</si>
  <si>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</si>
  <si>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</si>
  <si>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</si>
  <si>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</si>
  <si>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</si>
  <si>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</si>
  <si>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</si>
  <si>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</si>
  <si>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</si>
  <si>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</si>
  <si>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</si>
  <si>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</si>
  <si>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</si>
  <si>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</si>
  <si>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</si>
  <si>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</si>
  <si>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</si>
  <si>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</si>
  <si>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</si>
  <si>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</si>
  <si>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</si>
  <si>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</si>
  <si>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</si>
  <si>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</si>
  <si>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</si>
  <si>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</si>
  <si>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</si>
  <si>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</si>
  <si>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</si>
  <si>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</si>
  <si>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</si>
  <si>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</si>
  <si>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</si>
  <si>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</si>
  <si>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</si>
  <si>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</si>
  <si>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</si>
  <si>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</si>
  <si>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</si>
  <si>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</si>
  <si>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</si>
  <si>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</si>
  <si>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</si>
  <si>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</si>
  <si>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</si>
  <si>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</si>
  <si>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</si>
  <si>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</si>
  <si>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</si>
  <si>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</si>
  <si>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</si>
  <si>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</si>
  <si>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</si>
  <si>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</si>
  <si>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</si>
  <si>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</si>
  <si>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</si>
  <si>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</si>
  <si>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</si>
  <si>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</si>
  <si>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</si>
  <si>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</si>
  <si>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</si>
  <si>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</si>
  <si>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</si>
  <si>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</si>
  <si>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</si>
  <si>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</si>
  <si>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</si>
  <si>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</si>
  <si>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</si>
  <si>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</si>
  <si>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</si>
  <si>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</si>
  <si>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</si>
  <si>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</si>
  <si>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</si>
  <si>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</si>
  <si>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</si>
  <si>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</si>
  <si>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</si>
  <si>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</si>
  <si>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</si>
  <si>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</si>
  <si>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</si>
  <si>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</si>
  <si>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</si>
  <si>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</si>
  <si>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</si>
  <si>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</si>
  <si>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</si>
  <si>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</si>
  <si>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</si>
  <si>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</si>
  <si>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</si>
  <si>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</si>
  <si>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</si>
  <si>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</si>
  <si>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</si>
  <si>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</si>
  <si>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</si>
  <si>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</si>
  <si>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</si>
  <si>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</si>
  <si>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</si>
  <si>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</si>
  <si>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</si>
  <si>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</si>
  <si>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</si>
  <si>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</si>
  <si>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</si>
  <si>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</si>
  <si>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</si>
  <si>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</si>
  <si>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</si>
  <si>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</si>
  <si>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</si>
  <si>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</si>
  <si>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</si>
  <si>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</si>
  <si>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</si>
  <si>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</si>
  <si>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</si>
  <si>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</si>
  <si>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</si>
  <si>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</si>
  <si>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</si>
  <si>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</si>
  <si>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</si>
  <si>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</si>
  <si>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</si>
  <si>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</si>
  <si>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</si>
  <si>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</si>
  <si>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</si>
  <si>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</si>
  <si>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</si>
  <si>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</si>
  <si>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</si>
  <si>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</si>
  <si>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</si>
  <si>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</si>
  <si>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</si>
  <si>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</si>
  <si>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</si>
  <si>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</si>
  <si>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</si>
  <si>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</si>
  <si>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</si>
  <si>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</si>
  <si>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</si>
  <si>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</si>
  <si>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</si>
  <si>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</si>
  <si>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</si>
  <si>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</si>
  <si>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</si>
  <si>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Municipal de Agua Potable y Alcantarillado de Uriangato,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</si>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</sst>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C1" sqref="A1:D4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6.85546875" style="1" customWidth="1"/>
    <col min="4" max="16384" width="12.85546875" style="1"/>
  </cols>
  <sheetData>
    <row r="1" spans="1:5" ht="16.149999999999999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149999999999999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6.149999999999999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6.149999999999999" customHeight="1" x14ac:dyDescent="0.2">
      <c r="A4" s="172" t="s">
        <v>504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203" zoomScale="110" zoomScaleNormal="110" workbookViewId="0">
      <selection sqref="A1:E214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12.42578125" style="4" customWidth="1"/>
    <col min="6" max="16384" width="9.140625" style="4"/>
  </cols>
  <sheetData>
    <row r="1" spans="1:5" s="9" customFormat="1" ht="18.95" customHeight="1" x14ac:dyDescent="0.25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8.95" customHeight="1" x14ac:dyDescent="0.25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8.95" customHeight="1" x14ac:dyDescent="0.25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8.95" customHeight="1" x14ac:dyDescent="0.25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33455138.740000002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33345154.32</v>
      </c>
      <c r="D10" s="95">
        <f>C10/$C$9</f>
        <v>0.99671248052938122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33345154.32</v>
      </c>
      <c r="D48" s="95">
        <f t="shared" si="0"/>
        <v>0.99671248052938122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33345154.32</v>
      </c>
      <c r="D51" s="29">
        <f t="shared" si="0"/>
        <v>0.99671248052938122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0</v>
      </c>
      <c r="D57" s="95">
        <f t="shared" si="0"/>
        <v>0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0</v>
      </c>
      <c r="D64" s="95">
        <f t="shared" si="0"/>
        <v>0</v>
      </c>
      <c r="E64" s="24"/>
    </row>
    <row r="65" spans="1:5" x14ac:dyDescent="0.2">
      <c r="A65" s="25">
        <v>4221</v>
      </c>
      <c r="B65" s="26" t="s">
        <v>250</v>
      </c>
      <c r="C65" s="123">
        <v>0</v>
      </c>
      <c r="D65" s="29">
        <f t="shared" si="0"/>
        <v>0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109984.42</v>
      </c>
      <c r="D69" s="95">
        <f t="shared" si="0"/>
        <v>3.2875194706187007E-3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109984.42</v>
      </c>
      <c r="D83" s="95">
        <f t="shared" si="1"/>
        <v>3.2875194706187007E-3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109984.42</v>
      </c>
      <c r="D90" s="29">
        <f t="shared" si="1"/>
        <v>3.2875194706187007E-3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27501805.770000003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23894007.170000002</v>
      </c>
      <c r="D95" s="95">
        <f>C95/$C$94</f>
        <v>0.86881593775433019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8702341.7400000002</v>
      </c>
      <c r="D96" s="95">
        <f t="shared" ref="D96:D159" si="2">C96/$C$94</f>
        <v>0.31642801250137692</v>
      </c>
      <c r="E96" s="26"/>
    </row>
    <row r="97" spans="1:5" x14ac:dyDescent="0.2">
      <c r="A97" s="28">
        <v>5111</v>
      </c>
      <c r="B97" s="26" t="s">
        <v>274</v>
      </c>
      <c r="C97" s="123">
        <v>5873815.9299999997</v>
      </c>
      <c r="D97" s="29">
        <f t="shared" si="2"/>
        <v>0.2135792819978162</v>
      </c>
      <c r="E97" s="26"/>
    </row>
    <row r="98" spans="1:5" x14ac:dyDescent="0.2">
      <c r="A98" s="28">
        <v>5112</v>
      </c>
      <c r="B98" s="26" t="s">
        <v>275</v>
      </c>
      <c r="C98" s="123">
        <v>41569.32</v>
      </c>
      <c r="D98" s="29">
        <f t="shared" si="2"/>
        <v>1.5115123838648212E-3</v>
      </c>
      <c r="E98" s="26"/>
    </row>
    <row r="99" spans="1:5" x14ac:dyDescent="0.2">
      <c r="A99" s="28">
        <v>5113</v>
      </c>
      <c r="B99" s="26" t="s">
        <v>276</v>
      </c>
      <c r="C99" s="123">
        <v>570760.28</v>
      </c>
      <c r="D99" s="29">
        <f t="shared" si="2"/>
        <v>2.0753556503646266E-2</v>
      </c>
      <c r="E99" s="26"/>
    </row>
    <row r="100" spans="1:5" x14ac:dyDescent="0.2">
      <c r="A100" s="28">
        <v>5114</v>
      </c>
      <c r="B100" s="26" t="s">
        <v>277</v>
      </c>
      <c r="C100" s="123">
        <v>1713721.8</v>
      </c>
      <c r="D100" s="29">
        <f t="shared" si="2"/>
        <v>6.2313064615902122E-2</v>
      </c>
      <c r="E100" s="26"/>
    </row>
    <row r="101" spans="1:5" x14ac:dyDescent="0.2">
      <c r="A101" s="28">
        <v>5115</v>
      </c>
      <c r="B101" s="26" t="s">
        <v>278</v>
      </c>
      <c r="C101" s="123">
        <v>502474.41</v>
      </c>
      <c r="D101" s="29">
        <f t="shared" si="2"/>
        <v>1.8270597000147454E-2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3632149.79</v>
      </c>
      <c r="D103" s="95">
        <f t="shared" si="2"/>
        <v>0.13206950192201869</v>
      </c>
      <c r="E103" s="26"/>
    </row>
    <row r="104" spans="1:5" x14ac:dyDescent="0.2">
      <c r="A104" s="28">
        <v>5121</v>
      </c>
      <c r="B104" s="26" t="s">
        <v>281</v>
      </c>
      <c r="C104" s="123">
        <v>150000.73000000001</v>
      </c>
      <c r="D104" s="29">
        <f t="shared" si="2"/>
        <v>5.4542138525182377E-3</v>
      </c>
      <c r="E104" s="26"/>
    </row>
    <row r="105" spans="1:5" x14ac:dyDescent="0.2">
      <c r="A105" s="28">
        <v>5122</v>
      </c>
      <c r="B105" s="26" t="s">
        <v>282</v>
      </c>
      <c r="C105" s="123">
        <v>0</v>
      </c>
      <c r="D105" s="29">
        <f t="shared" si="2"/>
        <v>0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1768002.66</v>
      </c>
      <c r="D107" s="29">
        <f t="shared" si="2"/>
        <v>6.4286784467389529E-2</v>
      </c>
      <c r="E107" s="26"/>
    </row>
    <row r="108" spans="1:5" x14ac:dyDescent="0.2">
      <c r="A108" s="28">
        <v>5125</v>
      </c>
      <c r="B108" s="26" t="s">
        <v>285</v>
      </c>
      <c r="C108" s="123">
        <v>228986.38</v>
      </c>
      <c r="D108" s="29">
        <f t="shared" si="2"/>
        <v>8.3262307179038722E-3</v>
      </c>
      <c r="E108" s="26"/>
    </row>
    <row r="109" spans="1:5" x14ac:dyDescent="0.2">
      <c r="A109" s="28">
        <v>5126</v>
      </c>
      <c r="B109" s="26" t="s">
        <v>286</v>
      </c>
      <c r="C109" s="123">
        <v>561726.02</v>
      </c>
      <c r="D109" s="29">
        <f t="shared" si="2"/>
        <v>2.0425059528736536E-2</v>
      </c>
      <c r="E109" s="26"/>
    </row>
    <row r="110" spans="1:5" x14ac:dyDescent="0.2">
      <c r="A110" s="28">
        <v>5127</v>
      </c>
      <c r="B110" s="26" t="s">
        <v>287</v>
      </c>
      <c r="C110" s="123">
        <v>13145.01</v>
      </c>
      <c r="D110" s="29">
        <f t="shared" si="2"/>
        <v>4.7796897810757822E-4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910288.99</v>
      </c>
      <c r="D112" s="29">
        <f t="shared" si="2"/>
        <v>3.3099244377362932E-2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11559515.640000001</v>
      </c>
      <c r="D113" s="95">
        <f t="shared" si="2"/>
        <v>0.42031842333093455</v>
      </c>
      <c r="E113" s="26"/>
    </row>
    <row r="114" spans="1:5" x14ac:dyDescent="0.2">
      <c r="A114" s="28">
        <v>5131</v>
      </c>
      <c r="B114" s="26" t="s">
        <v>291</v>
      </c>
      <c r="C114" s="123">
        <v>7514186.9000000004</v>
      </c>
      <c r="D114" s="29">
        <f t="shared" si="2"/>
        <v>0.27322521883987544</v>
      </c>
      <c r="E114" s="26"/>
    </row>
    <row r="115" spans="1:5" x14ac:dyDescent="0.2">
      <c r="A115" s="28">
        <v>5132</v>
      </c>
      <c r="B115" s="26" t="s">
        <v>292</v>
      </c>
      <c r="C115" s="123">
        <v>1234.5899999999999</v>
      </c>
      <c r="D115" s="29">
        <f t="shared" si="2"/>
        <v>4.4891234063864158E-5</v>
      </c>
      <c r="E115" s="26"/>
    </row>
    <row r="116" spans="1:5" x14ac:dyDescent="0.2">
      <c r="A116" s="28">
        <v>5133</v>
      </c>
      <c r="B116" s="26" t="s">
        <v>293</v>
      </c>
      <c r="C116" s="123">
        <v>156489.24</v>
      </c>
      <c r="D116" s="29">
        <f t="shared" si="2"/>
        <v>5.6901441784853379E-3</v>
      </c>
      <c r="E116" s="26"/>
    </row>
    <row r="117" spans="1:5" x14ac:dyDescent="0.2">
      <c r="A117" s="28">
        <v>5134</v>
      </c>
      <c r="B117" s="26" t="s">
        <v>294</v>
      </c>
      <c r="C117" s="123">
        <v>154881.01</v>
      </c>
      <c r="D117" s="29">
        <f t="shared" si="2"/>
        <v>5.6316669274477241E-3</v>
      </c>
      <c r="E117" s="26"/>
    </row>
    <row r="118" spans="1:5" x14ac:dyDescent="0.2">
      <c r="A118" s="28">
        <v>5135</v>
      </c>
      <c r="B118" s="26" t="s">
        <v>295</v>
      </c>
      <c r="C118" s="123">
        <v>2713889.9</v>
      </c>
      <c r="D118" s="29">
        <f t="shared" si="2"/>
        <v>9.8680425667190638E-2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298</v>
      </c>
      <c r="C121" s="123">
        <v>28650</v>
      </c>
      <c r="D121" s="29">
        <f t="shared" si="2"/>
        <v>1.0417497759820735E-3</v>
      </c>
      <c r="E121" s="26"/>
    </row>
    <row r="122" spans="1:5" x14ac:dyDescent="0.2">
      <c r="A122" s="28">
        <v>5139</v>
      </c>
      <c r="B122" s="26" t="s">
        <v>299</v>
      </c>
      <c r="C122" s="123">
        <v>990184</v>
      </c>
      <c r="D122" s="29">
        <f t="shared" si="2"/>
        <v>3.6004326707889472E-2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0</v>
      </c>
      <c r="D123" s="95">
        <f t="shared" si="2"/>
        <v>0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0</v>
      </c>
      <c r="D133" s="95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2088000</v>
      </c>
      <c r="D156" s="95">
        <f t="shared" si="2"/>
        <v>7.5922287338588815E-2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2088000</v>
      </c>
      <c r="D163" s="95">
        <f t="shared" si="3"/>
        <v>7.5922287338588815E-2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2088000</v>
      </c>
      <c r="D165" s="29">
        <f t="shared" si="3"/>
        <v>7.5922287338588815E-2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1519798.6</v>
      </c>
      <c r="D181" s="95">
        <f t="shared" si="3"/>
        <v>5.5261774907080945E-2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1519798.6</v>
      </c>
      <c r="D182" s="95">
        <f t="shared" si="3"/>
        <v>5.5261774907080945E-2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31366.76</v>
      </c>
      <c r="D185" s="29">
        <f t="shared" si="3"/>
        <v>1.1405345620692307E-3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1385797.34</v>
      </c>
      <c r="D187" s="29">
        <f t="shared" si="3"/>
        <v>5.0389321762706926E-2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102634.5</v>
      </c>
      <c r="D189" s="29">
        <f t="shared" si="3"/>
        <v>3.7319185823047863E-3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31496062992125984" right="0.31496062992125984" top="0.74803149606299213" bottom="0.55118110236220474" header="0.31496062992125984" footer="0.31496062992125984"/>
  <pageSetup scale="82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opLeftCell="A148" zoomScaleNormal="100" workbookViewId="0">
      <selection sqref="A1:J172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17.7109375" style="4" customWidth="1"/>
    <col min="9" max="9" width="14.85546875" style="4" customWidth="1"/>
    <col min="10" max="10" width="13.7109375" style="4" customWidth="1"/>
    <col min="11" max="16384" width="9.140625" style="4"/>
  </cols>
  <sheetData>
    <row r="1" spans="1:8" s="3" customFormat="1" ht="18.95" customHeight="1" x14ac:dyDescent="0.25">
      <c r="A1" s="177" t="s">
        <v>589</v>
      </c>
      <c r="B1" s="178"/>
      <c r="C1" s="178"/>
      <c r="D1" s="178"/>
      <c r="E1" s="178"/>
      <c r="F1" s="178"/>
      <c r="G1" s="2" t="s">
        <v>486</v>
      </c>
      <c r="H1" s="8">
        <v>2026</v>
      </c>
    </row>
    <row r="2" spans="1:8" s="3" customFormat="1" ht="18.95" customHeight="1" x14ac:dyDescent="0.25">
      <c r="A2" s="177" t="s">
        <v>490</v>
      </c>
      <c r="B2" s="178"/>
      <c r="C2" s="178"/>
      <c r="D2" s="178"/>
      <c r="E2" s="178"/>
      <c r="F2" s="178"/>
      <c r="G2" s="2" t="s">
        <v>487</v>
      </c>
      <c r="H2" s="8" t="s">
        <v>489</v>
      </c>
    </row>
    <row r="3" spans="1:8" s="3" customFormat="1" ht="18.95" customHeight="1" x14ac:dyDescent="0.25">
      <c r="A3" s="177" t="s">
        <v>590</v>
      </c>
      <c r="B3" s="178"/>
      <c r="C3" s="178"/>
      <c r="D3" s="178"/>
      <c r="E3" s="178"/>
      <c r="F3" s="178"/>
      <c r="G3" s="2" t="s">
        <v>488</v>
      </c>
      <c r="H3" s="8">
        <v>2</v>
      </c>
    </row>
    <row r="4" spans="1:8" s="3" customFormat="1" ht="18.95" customHeight="1" x14ac:dyDescent="0.25">
      <c r="A4" s="177" t="s">
        <v>504</v>
      </c>
      <c r="B4" s="178"/>
      <c r="C4" s="178"/>
      <c r="D4" s="178"/>
      <c r="E4" s="178"/>
      <c r="F4" s="178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11985952.949999999</v>
      </c>
      <c r="D15" s="125">
        <v>11731526.09</v>
      </c>
      <c r="E15" s="125">
        <v>11731971.710000001</v>
      </c>
      <c r="F15" s="125">
        <v>11731972.41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84993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26914.39</v>
      </c>
      <c r="D20" s="125">
        <v>26914.39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37000</v>
      </c>
      <c r="D21" s="125">
        <v>37000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18129443.649999999</v>
      </c>
      <c r="D23" s="125">
        <v>18129443.649999999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0" t="s">
        <v>477</v>
      </c>
      <c r="B30" s="180"/>
      <c r="C30" s="180"/>
      <c r="D30" s="180"/>
      <c r="E30" s="180"/>
      <c r="F30" s="180"/>
      <c r="G30" s="180"/>
      <c r="H30" s="180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80" t="s">
        <v>138</v>
      </c>
      <c r="B39" s="180"/>
      <c r="C39" s="180"/>
      <c r="D39" s="180"/>
      <c r="E39" s="180"/>
      <c r="F39" s="180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1677562.94</v>
      </c>
      <c r="E41" s="4" t="str">
        <f>+IF(OR(C41&lt;&gt;0,C42&lt;&gt;0),"","SIN INFORMACIÓN QUE REVELAR")</f>
        <v/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1677562.94</v>
      </c>
      <c r="G42" s="161"/>
      <c r="H42" s="161"/>
    </row>
    <row r="43" spans="1:8" x14ac:dyDescent="0.2">
      <c r="G43" s="161"/>
      <c r="H43" s="161"/>
    </row>
    <row r="44" spans="1:8" x14ac:dyDescent="0.2">
      <c r="A44" s="180" t="s">
        <v>93</v>
      </c>
      <c r="B44" s="180"/>
      <c r="C44" s="180"/>
      <c r="D44" s="180"/>
      <c r="E44" s="180"/>
      <c r="F44" s="180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0" t="s">
        <v>98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21393894.300000001</v>
      </c>
      <c r="D56" s="125">
        <f>SUM(D57:D63)</f>
        <v>31366.76</v>
      </c>
      <c r="E56" s="125">
        <f>SUM(E57:E63)</f>
        <v>-814849.45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1607200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1476663.27</v>
      </c>
      <c r="D59" s="125">
        <v>31366.76</v>
      </c>
      <c r="E59" s="125">
        <v>-814849.45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16218256.49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696442.04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1395332.5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35811366.609999999</v>
      </c>
      <c r="D64" s="125">
        <f t="shared" ref="D64:E64" si="0">SUM(D65:D72)</f>
        <v>1385797.34</v>
      </c>
      <c r="E64" s="125">
        <f t="shared" si="0"/>
        <v>-20875377.060000002</v>
      </c>
    </row>
    <row r="65" spans="1:9" x14ac:dyDescent="0.2">
      <c r="A65" s="6">
        <v>1241</v>
      </c>
      <c r="B65" s="4" t="s">
        <v>153</v>
      </c>
      <c r="C65" s="125">
        <v>7548030.1799999997</v>
      </c>
      <c r="D65" s="125">
        <v>561313.22</v>
      </c>
      <c r="E65" s="125">
        <v>-3712710.54</v>
      </c>
    </row>
    <row r="66" spans="1:9" x14ac:dyDescent="0.2">
      <c r="A66" s="6">
        <v>1242</v>
      </c>
      <c r="B66" s="4" t="s">
        <v>154</v>
      </c>
      <c r="C66" s="125">
        <v>58554.73</v>
      </c>
      <c r="D66" s="125">
        <v>126.64</v>
      </c>
      <c r="E66" s="125">
        <v>-58428.1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7912652.5</v>
      </c>
      <c r="D68" s="125">
        <v>44601.3</v>
      </c>
      <c r="E68" s="125">
        <v>-7606444.8600000003</v>
      </c>
    </row>
    <row r="69" spans="1:9" x14ac:dyDescent="0.2">
      <c r="A69" s="6">
        <v>1245</v>
      </c>
      <c r="B69" s="4" t="s">
        <v>157</v>
      </c>
      <c r="C69" s="125">
        <v>19950</v>
      </c>
      <c r="D69" s="125">
        <v>831.25</v>
      </c>
      <c r="E69" s="125">
        <v>-19950</v>
      </c>
    </row>
    <row r="70" spans="1:9" x14ac:dyDescent="0.2">
      <c r="A70" s="6">
        <v>1246</v>
      </c>
      <c r="B70" s="4" t="s">
        <v>158</v>
      </c>
      <c r="C70" s="125">
        <v>20272179.199999999</v>
      </c>
      <c r="D70" s="125">
        <v>778924.93</v>
      </c>
      <c r="E70" s="125">
        <v>-9477843.5600000005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0" t="s">
        <v>99</v>
      </c>
      <c r="B74" s="180"/>
      <c r="C74" s="180"/>
      <c r="D74" s="180"/>
      <c r="E74" s="180"/>
      <c r="F74" s="180"/>
      <c r="G74" s="180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2714771</v>
      </c>
      <c r="D76" s="125">
        <f>SUM(D77:D81)</f>
        <v>102634.5</v>
      </c>
      <c r="E76" s="125">
        <f>SUM(E77:E81)</f>
        <v>-343068.45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2600001</v>
      </c>
      <c r="D77" s="125">
        <v>102500</v>
      </c>
      <c r="E77" s="125">
        <v>-102500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114770</v>
      </c>
      <c r="D80" s="125">
        <v>134.5</v>
      </c>
      <c r="E80" s="125">
        <v>-240568.45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2557393.5099999998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2557393.5099999998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0" t="s">
        <v>588</v>
      </c>
      <c r="B96" s="180"/>
      <c r="C96" s="180"/>
      <c r="D96" s="180"/>
      <c r="E96" s="180"/>
      <c r="F96" s="180"/>
      <c r="G96" s="180"/>
      <c r="H96" s="180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47935.87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478</v>
      </c>
      <c r="C99" s="125">
        <v>47935.87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15017437.190000001</v>
      </c>
      <c r="D110" s="125">
        <f>SUM(D111:D119)</f>
        <v>15017437.190000001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650496.84</v>
      </c>
      <c r="D112" s="125">
        <f t="shared" ref="D112:D119" si="1">C112</f>
        <v>650496.84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9593262.1600000001</v>
      </c>
      <c r="D117" s="125">
        <f t="shared" si="1"/>
        <v>9593262.1600000001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4773678.1900000004</v>
      </c>
      <c r="D119" s="125">
        <f t="shared" si="1"/>
        <v>4773678.1900000004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80" t="s">
        <v>543</v>
      </c>
      <c r="B142" s="180"/>
      <c r="C142" s="180"/>
      <c r="D142" s="180"/>
      <c r="E142" s="180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79" t="s">
        <v>547</v>
      </c>
      <c r="B153" s="179"/>
      <c r="C153" s="179"/>
      <c r="D153" s="179"/>
      <c r="E153" s="179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9" t="s">
        <v>557</v>
      </c>
      <c r="B165" s="179"/>
      <c r="C165" s="179"/>
      <c r="D165" s="179"/>
      <c r="E165" s="179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31496062992125984" right="0.31496062992125984" top="0.74803149606299213" bottom="0.74803149606299213" header="0.31496062992125984" footer="0.31496062992125984"/>
  <pageSetup scale="51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sqref="A1:E32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6486187.7999999998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5953332.9699999997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56999430.039999999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51181102362204722" right="0.5118110236220472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9"/>
  <sheetViews>
    <sheetView topLeftCell="A121" zoomScale="120" zoomScaleNormal="120" workbookViewId="0">
      <selection sqref="A1:E149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11.140625" style="12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12107447.74</v>
      </c>
      <c r="D10" s="128">
        <v>9591219.3900000006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12107447.74</v>
      </c>
      <c r="D16" s="129">
        <f>SUM(D9:D15)</f>
        <v>9591219.3900000006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2489716.64</v>
      </c>
      <c r="D29" s="129">
        <f>SUM(D30:D37)</f>
        <v>2769883.3</v>
      </c>
    </row>
    <row r="30" spans="1:5" x14ac:dyDescent="0.2">
      <c r="A30" s="14">
        <v>1241</v>
      </c>
      <c r="B30" s="12" t="s">
        <v>153</v>
      </c>
      <c r="C30" s="128">
        <v>1567454.76</v>
      </c>
      <c r="D30" s="128">
        <v>1512627.23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922261.88</v>
      </c>
      <c r="D35" s="128">
        <v>1257256.07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1025000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1025000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2489716.64</v>
      </c>
      <c r="D44" s="129">
        <f>D21+D29+D38</f>
        <v>3794883.3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5953332.9699999997</v>
      </c>
      <c r="D48" s="129">
        <v>7960638.2300000004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2219817.2400000002</v>
      </c>
      <c r="D49" s="129">
        <f>D54+D66+D94+D97+D50</f>
        <v>5235983.4000000004</v>
      </c>
    </row>
    <row r="50" spans="1:4" x14ac:dyDescent="0.2">
      <c r="A50" s="79">
        <v>5100</v>
      </c>
      <c r="B50" s="80" t="s">
        <v>272</v>
      </c>
      <c r="C50" s="132">
        <f>SUM(C53+C51)</f>
        <v>700018.64</v>
      </c>
      <c r="D50" s="132">
        <f>SUM(D53+D51)</f>
        <v>1904132.65</v>
      </c>
    </row>
    <row r="51" spans="1:4" x14ac:dyDescent="0.2">
      <c r="A51" s="105">
        <v>5120</v>
      </c>
      <c r="B51" s="116" t="s">
        <v>140</v>
      </c>
      <c r="C51" s="133">
        <f>C52</f>
        <v>700018.64</v>
      </c>
      <c r="D51" s="133">
        <f>D52</f>
        <v>1904132.65</v>
      </c>
    </row>
    <row r="52" spans="1:4" x14ac:dyDescent="0.2">
      <c r="A52" s="98">
        <v>5120</v>
      </c>
      <c r="B52" s="117" t="s">
        <v>140</v>
      </c>
      <c r="C52" s="127">
        <v>700018.64</v>
      </c>
      <c r="D52" s="127">
        <v>1904132.65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1519798.6</v>
      </c>
      <c r="D66" s="129">
        <f>D67+D76+D79+D85</f>
        <v>2927019.49</v>
      </c>
    </row>
    <row r="67" spans="1:4" x14ac:dyDescent="0.2">
      <c r="A67" s="14">
        <v>5510</v>
      </c>
      <c r="B67" s="12" t="s">
        <v>352</v>
      </c>
      <c r="C67" s="128">
        <f>SUM(C68:C75)</f>
        <v>1519798.6</v>
      </c>
      <c r="D67" s="128">
        <f>SUM(D68:D75)</f>
        <v>2821506.83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31366.76</v>
      </c>
      <c r="D70" s="128">
        <v>62733.52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1385797.34</v>
      </c>
      <c r="D72" s="128">
        <v>2758504.31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102634.5</v>
      </c>
      <c r="D74" s="128">
        <v>269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105512.66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105512.66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404831.26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404831.26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510032.85</v>
      </c>
      <c r="D103" s="132">
        <f>+D104+D106+D112</f>
        <v>28676.62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510032.85</v>
      </c>
      <c r="D112" s="143">
        <f>SUM(D113)</f>
        <v>28676.62</v>
      </c>
    </row>
    <row r="113" spans="1:4" x14ac:dyDescent="0.2">
      <c r="A113" s="81">
        <v>1151</v>
      </c>
      <c r="B113" s="82" t="s">
        <v>140</v>
      </c>
      <c r="C113" s="144">
        <v>510032.85</v>
      </c>
      <c r="D113" s="144">
        <v>28676.62</v>
      </c>
    </row>
    <row r="114" spans="1:4" x14ac:dyDescent="0.2">
      <c r="A114" s="81"/>
      <c r="B114" s="85" t="s">
        <v>581</v>
      </c>
      <c r="C114" s="132">
        <f>+C115+C137</f>
        <v>236991.55</v>
      </c>
      <c r="D114" s="132">
        <f>+D115+D137</f>
        <v>5377.1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5377.14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5377.14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5377.14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236991.55</v>
      </c>
      <c r="D137" s="129">
        <f>SUM(D138:D146)</f>
        <v>-0.04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236991.55</v>
      </c>
      <c r="D144" s="128">
        <v>-0.04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7426125.8100000005</v>
      </c>
      <c r="D147" s="129">
        <f>D48+D49-D103-D114</f>
        <v>13162567.910000002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91"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sqref="A1:C24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33455138.739999998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33455138.739999998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6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showGridLines="0" workbookViewId="0">
      <selection sqref="A1:C42"/>
    </sheetView>
  </sheetViews>
  <sheetFormatPr baseColWidth="10" defaultColWidth="11.42578125" defaultRowHeight="11.25" x14ac:dyDescent="0.2"/>
  <cols>
    <col min="1" max="1" width="3.7109375" style="18" customWidth="1"/>
    <col min="2" max="2" width="67.28515625" style="18" customWidth="1"/>
    <col min="3" max="3" width="24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29429996.66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4148008.13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1210051.49</v>
      </c>
    </row>
    <row r="11" spans="1:3" x14ac:dyDescent="0.2">
      <c r="A11" s="61">
        <v>2.2999999999999998</v>
      </c>
      <c r="B11" s="48" t="s">
        <v>153</v>
      </c>
      <c r="C11" s="76">
        <v>1567454.76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922261.88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448240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2219817.2400000002</v>
      </c>
    </row>
    <row r="32" spans="1:3" x14ac:dyDescent="0.2">
      <c r="A32" s="61" t="s">
        <v>463</v>
      </c>
      <c r="B32" s="48" t="s">
        <v>352</v>
      </c>
      <c r="C32" s="76">
        <v>1519798.6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700018.64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27501805.770000003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topLeftCell="A49" zoomScaleNormal="100" workbookViewId="0">
      <selection activeCell="D72" sqref="D72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8" width="10.42578125" style="12" customWidth="1"/>
    <col min="9" max="9" width="12.140625" style="12" customWidth="1"/>
    <col min="10" max="10" width="14.28515625" style="12" customWidth="1"/>
    <col min="11" max="16384" width="9.140625" style="12"/>
  </cols>
  <sheetData>
    <row r="1" spans="1:10" ht="18.9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8.9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67940822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34485683.259999998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236991.55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33218147.190000001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67940822</v>
      </c>
    </row>
    <row r="51" spans="1:3" x14ac:dyDescent="0.2">
      <c r="A51" s="12">
        <v>8220</v>
      </c>
      <c r="B51" s="86" t="s">
        <v>46</v>
      </c>
      <c r="C51" s="142">
        <v>13504690.98</v>
      </c>
    </row>
    <row r="52" spans="1:3" x14ac:dyDescent="0.2">
      <c r="A52" s="12">
        <v>8230</v>
      </c>
      <c r="B52" s="86" t="s">
        <v>576</v>
      </c>
      <c r="C52" s="142">
        <v>4629439.22</v>
      </c>
    </row>
    <row r="53" spans="1:3" x14ac:dyDescent="0.2">
      <c r="A53" s="12">
        <v>8240</v>
      </c>
      <c r="B53" s="86" t="s">
        <v>45</v>
      </c>
      <c r="C53" s="142">
        <v>29635573.579999998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29429996.66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11811023622047245" right="0.11811023622047245" top="0.74803149606299213" bottom="0.74803149606299213" header="0.31496062992125984" footer="0.31496062992125984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2026-07-30T20:23:53Z</cp:lastPrinted>
  <dcterms:created xsi:type="dcterms:W3CDTF">2012-12-11T20:36:24Z</dcterms:created>
  <dcterms:modified xsi:type="dcterms:W3CDTF">2026-07-30T20:27:57Z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