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510" tabRatio="748" activeTab="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0" l="1"/>
  <c r="D31" i="10"/>
  <c r="D30" i="10"/>
  <c r="G30" i="10" s="1"/>
  <c r="D29" i="10"/>
  <c r="G29" i="10" s="1"/>
  <c r="G28" i="10" s="1"/>
  <c r="F28" i="10"/>
  <c r="E28" i="10"/>
  <c r="E21" i="10" s="1"/>
  <c r="D28" i="10"/>
  <c r="C28" i="10"/>
  <c r="B28" i="10"/>
  <c r="D27" i="10"/>
  <c r="G27" i="10" s="1"/>
  <c r="D26" i="10"/>
  <c r="G26" i="10" s="1"/>
  <c r="G25" i="10"/>
  <c r="G24" i="10" s="1"/>
  <c r="D25" i="10"/>
  <c r="D24" i="10" s="1"/>
  <c r="F24" i="10"/>
  <c r="E24" i="10"/>
  <c r="C24" i="10"/>
  <c r="B24" i="10"/>
  <c r="G23" i="10"/>
  <c r="D23" i="10"/>
  <c r="D22" i="10"/>
  <c r="G22" i="10" s="1"/>
  <c r="G21" i="10" s="1"/>
  <c r="F21" i="10"/>
  <c r="C21" i="10"/>
  <c r="B21" i="10"/>
  <c r="D19" i="10"/>
  <c r="G19" i="10" s="1"/>
  <c r="D18" i="10"/>
  <c r="G18" i="10" s="1"/>
  <c r="D17" i="10"/>
  <c r="G17" i="10" s="1"/>
  <c r="G16" i="10" s="1"/>
  <c r="F16" i="10"/>
  <c r="E16" i="10"/>
  <c r="D16" i="10"/>
  <c r="C16" i="10"/>
  <c r="B16" i="10"/>
  <c r="D15" i="10"/>
  <c r="G15" i="10" s="1"/>
  <c r="G14" i="10"/>
  <c r="D14" i="10"/>
  <c r="D13" i="10"/>
  <c r="G13" i="10" s="1"/>
  <c r="G12" i="10" s="1"/>
  <c r="F12" i="10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F9" i="10"/>
  <c r="F33" i="10" s="1"/>
  <c r="E9" i="10"/>
  <c r="G75" i="9"/>
  <c r="D75" i="9"/>
  <c r="D74" i="9"/>
  <c r="G74" i="9" s="1"/>
  <c r="D73" i="9"/>
  <c r="G73" i="9" s="1"/>
  <c r="D72" i="9"/>
  <c r="D71" i="9" s="1"/>
  <c r="F71" i="9"/>
  <c r="E71" i="9"/>
  <c r="C71" i="9"/>
  <c r="B71" i="9"/>
  <c r="D70" i="9"/>
  <c r="G70" i="9" s="1"/>
  <c r="G69" i="9"/>
  <c r="D69" i="9"/>
  <c r="D68" i="9"/>
  <c r="G68" i="9" s="1"/>
  <c r="D67" i="9"/>
  <c r="G67" i="9" s="1"/>
  <c r="D66" i="9"/>
  <c r="G66" i="9" s="1"/>
  <c r="G65" i="9"/>
  <c r="D65" i="9"/>
  <c r="D64" i="9"/>
  <c r="G64" i="9" s="1"/>
  <c r="D63" i="9"/>
  <c r="G63" i="9" s="1"/>
  <c r="D62" i="9"/>
  <c r="D61" i="9" s="1"/>
  <c r="F61" i="9"/>
  <c r="E61" i="9"/>
  <c r="C61" i="9"/>
  <c r="B61" i="9"/>
  <c r="D60" i="9"/>
  <c r="G60" i="9" s="1"/>
  <c r="G59" i="9"/>
  <c r="D59" i="9"/>
  <c r="D58" i="9"/>
  <c r="G58" i="9" s="1"/>
  <c r="D57" i="9"/>
  <c r="G57" i="9" s="1"/>
  <c r="D56" i="9"/>
  <c r="G56" i="9" s="1"/>
  <c r="G55" i="9"/>
  <c r="D55" i="9"/>
  <c r="D53" i="9" s="1"/>
  <c r="D54" i="9"/>
  <c r="G54" i="9" s="1"/>
  <c r="F53" i="9"/>
  <c r="E53" i="9"/>
  <c r="C53" i="9"/>
  <c r="B53" i="9"/>
  <c r="B43" i="9" s="1"/>
  <c r="D52" i="9"/>
  <c r="G52" i="9" s="1"/>
  <c r="D51" i="9"/>
  <c r="G51" i="9" s="1"/>
  <c r="D50" i="9"/>
  <c r="G50" i="9" s="1"/>
  <c r="G49" i="9"/>
  <c r="D49" i="9"/>
  <c r="D48" i="9"/>
  <c r="G48" i="9" s="1"/>
  <c r="D47" i="9"/>
  <c r="G47" i="9" s="1"/>
  <c r="D46" i="9"/>
  <c r="G46" i="9" s="1"/>
  <c r="G45" i="9"/>
  <c r="D45" i="9"/>
  <c r="D44" i="9" s="1"/>
  <c r="F44" i="9"/>
  <c r="E44" i="9"/>
  <c r="C44" i="9"/>
  <c r="C43" i="9" s="1"/>
  <c r="B44" i="9"/>
  <c r="F43" i="9"/>
  <c r="E43" i="9"/>
  <c r="D41" i="9"/>
  <c r="G41" i="9" s="1"/>
  <c r="G40" i="9"/>
  <c r="D40" i="9"/>
  <c r="D39" i="9"/>
  <c r="G39" i="9" s="1"/>
  <c r="D38" i="9"/>
  <c r="G38" i="9" s="1"/>
  <c r="F37" i="9"/>
  <c r="E37" i="9"/>
  <c r="D37" i="9"/>
  <c r="C37" i="9"/>
  <c r="B37" i="9"/>
  <c r="D36" i="9"/>
  <c r="G36" i="9" s="1"/>
  <c r="D35" i="9"/>
  <c r="G35" i="9" s="1"/>
  <c r="G34" i="9"/>
  <c r="D34" i="9"/>
  <c r="D33" i="9"/>
  <c r="G33" i="9" s="1"/>
  <c r="D32" i="9"/>
  <c r="G32" i="9" s="1"/>
  <c r="D31" i="9"/>
  <c r="G31" i="9" s="1"/>
  <c r="G30" i="9"/>
  <c r="D30" i="9"/>
  <c r="D29" i="9"/>
  <c r="G29" i="9" s="1"/>
  <c r="D28" i="9"/>
  <c r="G28" i="9" s="1"/>
  <c r="F27" i="9"/>
  <c r="E27" i="9"/>
  <c r="D27" i="9"/>
  <c r="C27" i="9"/>
  <c r="B27" i="9"/>
  <c r="D26" i="9"/>
  <c r="G26" i="9" s="1"/>
  <c r="D25" i="9"/>
  <c r="G25" i="9" s="1"/>
  <c r="G24" i="9"/>
  <c r="D24" i="9"/>
  <c r="D23" i="9"/>
  <c r="G23" i="9" s="1"/>
  <c r="D22" i="9"/>
  <c r="G22" i="9" s="1"/>
  <c r="D21" i="9"/>
  <c r="G21" i="9" s="1"/>
  <c r="G20" i="9"/>
  <c r="D20" i="9"/>
  <c r="D19" i="9" s="1"/>
  <c r="F19" i="9"/>
  <c r="E19" i="9"/>
  <c r="C19" i="9"/>
  <c r="B19" i="9"/>
  <c r="G18" i="9"/>
  <c r="D18" i="9"/>
  <c r="D17" i="9"/>
  <c r="G17" i="9" s="1"/>
  <c r="D16" i="9"/>
  <c r="G16" i="9" s="1"/>
  <c r="D15" i="9"/>
  <c r="G15" i="9" s="1"/>
  <c r="G14" i="9"/>
  <c r="D14" i="9"/>
  <c r="D13" i="9"/>
  <c r="G13" i="9" s="1"/>
  <c r="D12" i="9"/>
  <c r="G12" i="9" s="1"/>
  <c r="D11" i="9"/>
  <c r="D10" i="9" s="1"/>
  <c r="F10" i="9"/>
  <c r="F9" i="9" s="1"/>
  <c r="F77" i="9" s="1"/>
  <c r="E10" i="9"/>
  <c r="C10" i="9"/>
  <c r="B10" i="9"/>
  <c r="B9" i="9" s="1"/>
  <c r="E9" i="9"/>
  <c r="E77" i="9" s="1"/>
  <c r="C9" i="9"/>
  <c r="C77" i="9" s="1"/>
  <c r="D60" i="8"/>
  <c r="G60" i="8" s="1"/>
  <c r="D59" i="8"/>
  <c r="G59" i="8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D45" i="8" s="1"/>
  <c r="D47" i="8"/>
  <c r="G47" i="8" s="1"/>
  <c r="D46" i="8"/>
  <c r="G46" i="8" s="1"/>
  <c r="F45" i="8"/>
  <c r="E45" i="8"/>
  <c r="C45" i="8"/>
  <c r="B45" i="8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F61" i="8" s="1"/>
  <c r="E9" i="8"/>
  <c r="E61" i="8" s="1"/>
  <c r="C9" i="8"/>
  <c r="C61" i="8" s="1"/>
  <c r="B9" i="8"/>
  <c r="B61" i="8" s="1"/>
  <c r="D157" i="7"/>
  <c r="G157" i="7" s="1"/>
  <c r="D156" i="7"/>
  <c r="G156" i="7" s="1"/>
  <c r="D155" i="7"/>
  <c r="G155" i="7" s="1"/>
  <c r="D154" i="7"/>
  <c r="G154" i="7" s="1"/>
  <c r="D153" i="7"/>
  <c r="D150" i="7" s="1"/>
  <c r="D152" i="7"/>
  <c r="G152" i="7" s="1"/>
  <c r="D151" i="7"/>
  <c r="G151" i="7" s="1"/>
  <c r="F150" i="7"/>
  <c r="E150" i="7"/>
  <c r="C150" i="7"/>
  <c r="B150" i="7"/>
  <c r="D149" i="7"/>
  <c r="G149" i="7" s="1"/>
  <c r="D148" i="7"/>
  <c r="G148" i="7" s="1"/>
  <c r="D147" i="7"/>
  <c r="D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G139" i="7" s="1"/>
  <c r="D138" i="7"/>
  <c r="D137" i="7" s="1"/>
  <c r="F137" i="7"/>
  <c r="E137" i="7"/>
  <c r="C137" i="7"/>
  <c r="B137" i="7"/>
  <c r="D136" i="7"/>
  <c r="G136" i="7" s="1"/>
  <c r="D135" i="7"/>
  <c r="D133" i="7" s="1"/>
  <c r="D134" i="7"/>
  <c r="G134" i="7" s="1"/>
  <c r="F133" i="7"/>
  <c r="E133" i="7"/>
  <c r="C133" i="7"/>
  <c r="B133" i="7"/>
  <c r="D132" i="7"/>
  <c r="G132" i="7" s="1"/>
  <c r="G131" i="7"/>
  <c r="D131" i="7"/>
  <c r="D130" i="7"/>
  <c r="G130" i="7" s="1"/>
  <c r="D129" i="7"/>
  <c r="G129" i="7" s="1"/>
  <c r="D128" i="7"/>
  <c r="G128" i="7" s="1"/>
  <c r="G127" i="7"/>
  <c r="D127" i="7"/>
  <c r="D126" i="7"/>
  <c r="G126" i="7" s="1"/>
  <c r="D125" i="7"/>
  <c r="D123" i="7" s="1"/>
  <c r="D124" i="7"/>
  <c r="G124" i="7" s="1"/>
  <c r="F123" i="7"/>
  <c r="E123" i="7"/>
  <c r="C123" i="7"/>
  <c r="B123" i="7"/>
  <c r="D122" i="7"/>
  <c r="G122" i="7" s="1"/>
  <c r="G121" i="7"/>
  <c r="D121" i="7"/>
  <c r="D120" i="7"/>
  <c r="G120" i="7" s="1"/>
  <c r="D119" i="7"/>
  <c r="G119" i="7" s="1"/>
  <c r="D118" i="7"/>
  <c r="G118" i="7" s="1"/>
  <c r="G117" i="7"/>
  <c r="D117" i="7"/>
  <c r="D116" i="7"/>
  <c r="G116" i="7" s="1"/>
  <c r="D115" i="7"/>
  <c r="D113" i="7" s="1"/>
  <c r="G114" i="7"/>
  <c r="D114" i="7"/>
  <c r="F113" i="7"/>
  <c r="E113" i="7"/>
  <c r="C113" i="7"/>
  <c r="B113" i="7"/>
  <c r="G112" i="7"/>
  <c r="D112" i="7"/>
  <c r="G111" i="7"/>
  <c r="D111" i="7"/>
  <c r="D110" i="7"/>
  <c r="G110" i="7" s="1"/>
  <c r="D109" i="7"/>
  <c r="G109" i="7" s="1"/>
  <c r="G108" i="7"/>
  <c r="D108" i="7"/>
  <c r="G107" i="7"/>
  <c r="D107" i="7"/>
  <c r="D106" i="7"/>
  <c r="G106" i="7" s="1"/>
  <c r="D105" i="7"/>
  <c r="D103" i="7" s="1"/>
  <c r="G104" i="7"/>
  <c r="D104" i="7"/>
  <c r="F103" i="7"/>
  <c r="E103" i="7"/>
  <c r="C103" i="7"/>
  <c r="B103" i="7"/>
  <c r="G102" i="7"/>
  <c r="D102" i="7"/>
  <c r="G101" i="7"/>
  <c r="D101" i="7"/>
  <c r="D100" i="7"/>
  <c r="G100" i="7" s="1"/>
  <c r="D99" i="7"/>
  <c r="G99" i="7" s="1"/>
  <c r="G98" i="7"/>
  <c r="D98" i="7"/>
  <c r="G97" i="7"/>
  <c r="D97" i="7"/>
  <c r="D96" i="7"/>
  <c r="G96" i="7" s="1"/>
  <c r="D95" i="7"/>
  <c r="D93" i="7" s="1"/>
  <c r="G94" i="7"/>
  <c r="D94" i="7"/>
  <c r="F93" i="7"/>
  <c r="E93" i="7"/>
  <c r="C93" i="7"/>
  <c r="B93" i="7"/>
  <c r="B84" i="7" s="1"/>
  <c r="G92" i="7"/>
  <c r="D92" i="7"/>
  <c r="G91" i="7"/>
  <c r="D91" i="7"/>
  <c r="D90" i="7"/>
  <c r="G90" i="7" s="1"/>
  <c r="D89" i="7"/>
  <c r="G89" i="7" s="1"/>
  <c r="G88" i="7"/>
  <c r="D88" i="7"/>
  <c r="G87" i="7"/>
  <c r="D87" i="7"/>
  <c r="D86" i="7"/>
  <c r="D85" i="7" s="1"/>
  <c r="F85" i="7"/>
  <c r="F84" i="7" s="1"/>
  <c r="E85" i="7"/>
  <c r="C85" i="7"/>
  <c r="C84" i="7" s="1"/>
  <c r="B85" i="7"/>
  <c r="E84" i="7"/>
  <c r="G82" i="7"/>
  <c r="D82" i="7"/>
  <c r="D81" i="7"/>
  <c r="G81" i="7" s="1"/>
  <c r="D80" i="7"/>
  <c r="G80" i="7" s="1"/>
  <c r="D79" i="7"/>
  <c r="G79" i="7" s="1"/>
  <c r="G78" i="7"/>
  <c r="D78" i="7"/>
  <c r="D77" i="7"/>
  <c r="G77" i="7" s="1"/>
  <c r="D76" i="7"/>
  <c r="D75" i="7" s="1"/>
  <c r="F75" i="7"/>
  <c r="E75" i="7"/>
  <c r="C75" i="7"/>
  <c r="B75" i="7"/>
  <c r="D74" i="7"/>
  <c r="G74" i="7" s="1"/>
  <c r="D73" i="7"/>
  <c r="G73" i="7" s="1"/>
  <c r="G72" i="7"/>
  <c r="D72" i="7"/>
  <c r="F71" i="7"/>
  <c r="E71" i="7"/>
  <c r="D71" i="7"/>
  <c r="C71" i="7"/>
  <c r="B71" i="7"/>
  <c r="G70" i="7"/>
  <c r="D70" i="7"/>
  <c r="D69" i="7"/>
  <c r="G69" i="7" s="1"/>
  <c r="D68" i="7"/>
  <c r="G68" i="7" s="1"/>
  <c r="G67" i="7"/>
  <c r="D67" i="7"/>
  <c r="G66" i="7"/>
  <c r="D66" i="7"/>
  <c r="D65" i="7"/>
  <c r="G65" i="7" s="1"/>
  <c r="D64" i="7"/>
  <c r="D62" i="7" s="1"/>
  <c r="D63" i="7"/>
  <c r="G63" i="7" s="1"/>
  <c r="F62" i="7"/>
  <c r="E62" i="7"/>
  <c r="C62" i="7"/>
  <c r="B62" i="7"/>
  <c r="G61" i="7"/>
  <c r="D61" i="7"/>
  <c r="G60" i="7"/>
  <c r="D60" i="7"/>
  <c r="D59" i="7"/>
  <c r="D58" i="7" s="1"/>
  <c r="F58" i="7"/>
  <c r="E58" i="7"/>
  <c r="C58" i="7"/>
  <c r="B58" i="7"/>
  <c r="D57" i="7"/>
  <c r="G57" i="7" s="1"/>
  <c r="D56" i="7"/>
  <c r="G56" i="7" s="1"/>
  <c r="D55" i="7"/>
  <c r="G55" i="7" s="1"/>
  <c r="G54" i="7"/>
  <c r="D54" i="7"/>
  <c r="D53" i="7"/>
  <c r="G53" i="7" s="1"/>
  <c r="D52" i="7"/>
  <c r="G52" i="7" s="1"/>
  <c r="D51" i="7"/>
  <c r="G51" i="7" s="1"/>
  <c r="G50" i="7"/>
  <c r="D50" i="7"/>
  <c r="D49" i="7"/>
  <c r="D48" i="7" s="1"/>
  <c r="F48" i="7"/>
  <c r="E48" i="7"/>
  <c r="C48" i="7"/>
  <c r="B48" i="7"/>
  <c r="D47" i="7"/>
  <c r="G47" i="7" s="1"/>
  <c r="G46" i="7"/>
  <c r="G45" i="7"/>
  <c r="D45" i="7"/>
  <c r="D44" i="7"/>
  <c r="G44" i="7" s="1"/>
  <c r="D43" i="7"/>
  <c r="G43" i="7" s="1"/>
  <c r="G42" i="7"/>
  <c r="D42" i="7"/>
  <c r="G41" i="7"/>
  <c r="D41" i="7"/>
  <c r="D40" i="7"/>
  <c r="D38" i="7" s="1"/>
  <c r="D39" i="7"/>
  <c r="G39" i="7" s="1"/>
  <c r="F38" i="7"/>
  <c r="E38" i="7"/>
  <c r="C38" i="7"/>
  <c r="B38" i="7"/>
  <c r="D37" i="7"/>
  <c r="G37" i="7" s="1"/>
  <c r="G36" i="7"/>
  <c r="D36" i="7"/>
  <c r="G35" i="7"/>
  <c r="D35" i="7"/>
  <c r="D34" i="7"/>
  <c r="G34" i="7" s="1"/>
  <c r="D33" i="7"/>
  <c r="G33" i="7" s="1"/>
  <c r="G32" i="7"/>
  <c r="D32" i="7"/>
  <c r="G31" i="7"/>
  <c r="D31" i="7"/>
  <c r="D30" i="7"/>
  <c r="D28" i="7" s="1"/>
  <c r="D29" i="7"/>
  <c r="G29" i="7" s="1"/>
  <c r="F28" i="7"/>
  <c r="E28" i="7"/>
  <c r="C28" i="7"/>
  <c r="B28" i="7"/>
  <c r="D27" i="7"/>
  <c r="G27" i="7" s="1"/>
  <c r="G26" i="7"/>
  <c r="D26" i="7"/>
  <c r="G25" i="7"/>
  <c r="D25" i="7"/>
  <c r="D24" i="7"/>
  <c r="G24" i="7" s="1"/>
  <c r="D23" i="7"/>
  <c r="G23" i="7" s="1"/>
  <c r="G22" i="7"/>
  <c r="D22" i="7"/>
  <c r="G21" i="7"/>
  <c r="D21" i="7"/>
  <c r="D20" i="7"/>
  <c r="D18" i="7" s="1"/>
  <c r="D19" i="7"/>
  <c r="G19" i="7" s="1"/>
  <c r="F18" i="7"/>
  <c r="E18" i="7"/>
  <c r="E9" i="7" s="1"/>
  <c r="E159" i="7" s="1"/>
  <c r="C18" i="7"/>
  <c r="B18" i="7"/>
  <c r="D17" i="7"/>
  <c r="G17" i="7" s="1"/>
  <c r="G16" i="7"/>
  <c r="D16" i="7"/>
  <c r="G15" i="7"/>
  <c r="D15" i="7"/>
  <c r="D14" i="7"/>
  <c r="G14" i="7" s="1"/>
  <c r="D13" i="7"/>
  <c r="G13" i="7" s="1"/>
  <c r="G12" i="7"/>
  <c r="D12" i="7"/>
  <c r="G11" i="7"/>
  <c r="D11" i="7"/>
  <c r="D10" i="7" s="1"/>
  <c r="F10" i="7"/>
  <c r="F9" i="7" s="1"/>
  <c r="F159" i="7" s="1"/>
  <c r="E10" i="7"/>
  <c r="C10" i="7"/>
  <c r="C9" i="7" s="1"/>
  <c r="B10" i="7"/>
  <c r="B9" i="7" s="1"/>
  <c r="B159" i="7" s="1"/>
  <c r="G68" i="6"/>
  <c r="G67" i="6" s="1"/>
  <c r="D68" i="6"/>
  <c r="D67" i="6" s="1"/>
  <c r="F67" i="6"/>
  <c r="E67" i="6"/>
  <c r="C67" i="6"/>
  <c r="B67" i="6"/>
  <c r="F65" i="6"/>
  <c r="G65" i="6" s="1"/>
  <c r="G63" i="6"/>
  <c r="D63" i="6"/>
  <c r="G62" i="6"/>
  <c r="D62" i="6"/>
  <c r="G61" i="6"/>
  <c r="D61" i="6"/>
  <c r="G60" i="6"/>
  <c r="D60" i="6"/>
  <c r="G59" i="6"/>
  <c r="F59" i="6"/>
  <c r="E59" i="6"/>
  <c r="D59" i="6"/>
  <c r="C59" i="6"/>
  <c r="B59" i="6"/>
  <c r="G58" i="6"/>
  <c r="D58" i="6"/>
  <c r="G57" i="6"/>
  <c r="D57" i="6"/>
  <c r="G56" i="6"/>
  <c r="D56" i="6"/>
  <c r="D54" i="6" s="1"/>
  <c r="G55" i="6"/>
  <c r="D55" i="6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45" i="6" s="1"/>
  <c r="F45" i="6"/>
  <c r="G45" i="6" s="1"/>
  <c r="E45" i="6"/>
  <c r="E65" i="6" s="1"/>
  <c r="C45" i="6"/>
  <c r="C65" i="6" s="1"/>
  <c r="B45" i="6"/>
  <c r="B65" i="6" s="1"/>
  <c r="G39" i="6"/>
  <c r="D39" i="6"/>
  <c r="D37" i="6" s="1"/>
  <c r="G38" i="6"/>
  <c r="D38" i="6"/>
  <c r="F37" i="6"/>
  <c r="G37" i="6" s="1"/>
  <c r="E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F28" i="6"/>
  <c r="G28" i="6" s="1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D16" i="6" s="1"/>
  <c r="G16" i="6"/>
  <c r="F16" i="6"/>
  <c r="F41" i="6" s="1"/>
  <c r="E16" i="6"/>
  <c r="E41" i="6" s="1"/>
  <c r="E70" i="6" s="1"/>
  <c r="C16" i="6"/>
  <c r="C41" i="6" s="1"/>
  <c r="C70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7" i="5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E33" i="10" l="1"/>
  <c r="D21" i="10"/>
  <c r="G9" i="10"/>
  <c r="G33" i="10" s="1"/>
  <c r="D12" i="10"/>
  <c r="D9" i="10" s="1"/>
  <c r="D33" i="10" s="1"/>
  <c r="G19" i="9"/>
  <c r="D43" i="9"/>
  <c r="D9" i="9"/>
  <c r="D77" i="9" s="1"/>
  <c r="G44" i="9"/>
  <c r="B77" i="9"/>
  <c r="G27" i="9"/>
  <c r="G37" i="9"/>
  <c r="G53" i="9"/>
  <c r="G11" i="9"/>
  <c r="G10" i="9" s="1"/>
  <c r="G62" i="9"/>
  <c r="G61" i="9" s="1"/>
  <c r="G72" i="9"/>
  <c r="G71" i="9" s="1"/>
  <c r="D61" i="8"/>
  <c r="G61" i="8" s="1"/>
  <c r="G48" i="8"/>
  <c r="G45" i="8" s="1"/>
  <c r="G10" i="8"/>
  <c r="G9" i="8" s="1"/>
  <c r="G71" i="7"/>
  <c r="G18" i="7"/>
  <c r="D84" i="7"/>
  <c r="G28" i="7"/>
  <c r="C159" i="7"/>
  <c r="D9" i="7"/>
  <c r="D159" i="7" s="1"/>
  <c r="G10" i="7"/>
  <c r="G133" i="7"/>
  <c r="G64" i="7"/>
  <c r="G62" i="7" s="1"/>
  <c r="G76" i="7"/>
  <c r="G75" i="7" s="1"/>
  <c r="G95" i="7"/>
  <c r="G93" i="7" s="1"/>
  <c r="G105" i="7"/>
  <c r="G103" i="7" s="1"/>
  <c r="G115" i="7"/>
  <c r="G113" i="7" s="1"/>
  <c r="G125" i="7"/>
  <c r="G123" i="7" s="1"/>
  <c r="G135" i="7"/>
  <c r="G147" i="7"/>
  <c r="G146" i="7" s="1"/>
  <c r="G153" i="7"/>
  <c r="G150" i="7" s="1"/>
  <c r="G49" i="7"/>
  <c r="G48" i="7" s="1"/>
  <c r="G59" i="7"/>
  <c r="G58" i="7" s="1"/>
  <c r="G86" i="7"/>
  <c r="G85" i="7" s="1"/>
  <c r="G138" i="7"/>
  <c r="G137" i="7" s="1"/>
  <c r="G20" i="7"/>
  <c r="G30" i="7"/>
  <c r="G40" i="7"/>
  <c r="G38" i="7" s="1"/>
  <c r="D41" i="6"/>
  <c r="F70" i="6"/>
  <c r="G42" i="6"/>
  <c r="G41" i="6"/>
  <c r="G70" i="6" s="1"/>
  <c r="D65" i="6"/>
  <c r="G43" i="9" l="1"/>
  <c r="G9" i="9"/>
  <c r="G77" i="9" s="1"/>
  <c r="G84" i="7"/>
  <c r="G9" i="7"/>
  <c r="G159" i="7" s="1"/>
  <c r="D70" i="6"/>
  <c r="F75" i="2" l="1"/>
  <c r="E75" i="2"/>
  <c r="F68" i="2"/>
  <c r="E68" i="2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B9" i="2"/>
  <c r="E79" i="2" l="1"/>
  <c r="F47" i="2"/>
  <c r="F59" i="2" s="1"/>
  <c r="F81" i="2" s="1"/>
  <c r="E47" i="2"/>
  <c r="E59" i="2" s="1"/>
  <c r="E81" i="2" s="1"/>
  <c r="C47" i="2"/>
  <c r="C62" i="2" s="1"/>
  <c r="B47" i="2"/>
  <c r="B62" i="2" s="1"/>
  <c r="A2" i="25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D29" i="19" s="1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C29" i="19"/>
  <c r="B29" i="19"/>
  <c r="G28" i="22"/>
  <c r="F30" i="20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74" i="6"/>
  <c r="G73" i="6"/>
  <c r="G75" i="6" s="1"/>
  <c r="F75" i="6"/>
  <c r="E75" i="6"/>
  <c r="D7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C75" i="6"/>
  <c r="B7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K20" i="4" l="1"/>
  <c r="E20" i="4"/>
  <c r="I20" i="4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E8" i="3"/>
  <c r="E20" i="3" s="1"/>
  <c r="B8" i="3"/>
  <c r="B20" i="3" s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<sst xmlns="http://schemas.openxmlformats.org/spreadsheetml/2006/main" count="1060" uniqueCount="633">
  <si>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</si>
  <si>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</si>
  <si>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</si>
  <si>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</si>
  <si>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</si>
  <si>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</si>
  <si>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</si>
  <si>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</si>
  <si>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</si>
  <si>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</si>
  <si>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</si>
  <si>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</si>
  <si>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</si>
  <si>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</si>
  <si>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</si>
  <si>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</si>
  <si>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</si>
  <si>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</si>
  <si>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</si>
  <si>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</si>
  <si>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</si>
  <si>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</si>
  <si>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</si>
  <si>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</si>
  <si>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</si>
  <si>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</si>
  <si>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</si>
  <si>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</si>
  <si>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</si>
  <si>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</si>
  <si>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</si>
  <si>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</si>
  <si>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</si>
  <si>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</si>
  <si>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</si>
  <si>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</si>
  <si>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</si>
  <si>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</si>
  <si>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</si>
  <si>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</si>
  <si>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</si>
  <si>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</si>
  <si>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</si>
  <si>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</si>
  <si>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</si>
  <si>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</si>
  <si>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</si>
  <si>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</si>
  <si>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</si>
  <si>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</si>
  <si>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</si>
  <si>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</si>
  <si>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</si>
  <si>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</si>
  <si>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</si>
  <si>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</si>
  <si>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</si>
  <si>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</si>
  <si>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</si>
  <si>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</si>
  <si>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</si>
  <si>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</si>
  <si>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</si>
  <si>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</si>
  <si>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</si>
  <si>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</si>
  <si>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</si>
  <si>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</si>
  <si>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</si>
  <si>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</si>
  <si>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</si>
  <si>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</si>
  <si>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</si>
  <si>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</si>
  <si>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</si>
  <si>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</si>
  <si>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</si>
  <si>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</si>
  <si>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</si>
  <si>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</si>
  <si>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</si>
  <si>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</si>
  <si>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</si>
  <si>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</si>
  <si>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</si>
  <si>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</si>
  <si>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</si>
  <si>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</si>
  <si>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</si>
  <si>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</si>
  <si>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</si>
  <si>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</si>
  <si>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</si>
  <si>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</si>
  <si>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</si>
  <si>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</si>
  <si>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</si>
  <si>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</si>
  <si>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</si>
  <si>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</si>
  <si>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</si>
  <si>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</si>
  <si>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</si>
  <si>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</si>
  <si>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</si>
  <si>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</si>
  <si>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</si>
  <si>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</si>
  <si>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</si>
  <si>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</si>
  <si>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</si>
  <si>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</si>
  <si>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</si>
  <si>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</si>
  <si>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</si>
  <si>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</si>
  <si>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</si>
  <si>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</si>
  <si>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</si>
  <si>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</si>
  <si>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</si>
  <si>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</si>
  <si>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</si>
  <si>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</si>
  <si>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</si>
  <si>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</si>
  <si>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</si>
  <si>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</si>
  <si>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</si>
  <si>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</si>
  <si>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</si>
  <si>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</si>
  <si>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</si>
  <si>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</si>
  <si>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</si>
  <si>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</si>
  <si>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</si>
  <si>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</si>
  <si>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</si>
  <si>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</si>
  <si>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</si>
  <si>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</si>
  <si>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</si>
  <si>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</si>
  <si>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</si>
  <si>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</si>
  <si>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</si>
  <si>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</si>
  <si>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</si>
  <si>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</si>
  <si>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</si>
  <si>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</si>
  <si>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</si>
  <si>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</si>
  <si>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</si>
  <si>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</si>
  <si>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</si>
  <si>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</si>
  <si>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</si>
  <si>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</si>
  <si>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</si>
  <si>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</si>
  <si>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</si>
  <si>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</si>
  <si>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</si>
  <si>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</si>
  <si>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</si>
  <si>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</si>
  <si>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</si>
  <si>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</si>
  <si>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</si>
  <si>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</si>
  <si>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</si>
  <si>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</si>
  <si>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</si>
  <si>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</si>
  <si>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</si>
  <si>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</si>
  <si>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</si>
  <si>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</si>
  <si>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</si>
  <si>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</si>
  <si>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</si>
  <si>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</si>
  <si>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</si>
  <si>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</si>
  <si>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</si>
  <si>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</si>
  <si>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</si>
  <si>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</si>
  <si>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</si>
  <si>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</si>
  <si>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</si>
  <si>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</si>
  <si>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</si>
  <si>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</si>
  <si>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</si>
  <si>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</si>
  <si>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</si>
  <si>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</si>
  <si>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</si>
  <si>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</si>
  <si>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</si>
  <si>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</si>
  <si>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</si>
  <si>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</si>
  <si>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</si>
  <si>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</si>
  <si>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</si>
  <si>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</si>
  <si>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</si>
  <si>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</si>
  <si>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</si>
  <si>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</si>
  <si>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</si>
  <si>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</si>
  <si>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</si>
  <si>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</si>
  <si>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</si>
  <si>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</si>
  <si>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</si>
  <si>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</si>
  <si>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</si>
  <si>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</si>
  <si>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</si>
  <si>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</si>
  <si>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</si>
  <si>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</si>
  <si>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</si>
  <si>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</si>
  <si>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</si>
  <si>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</si>
  <si>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</si>
  <si>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</si>
  <si>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</si>
  <si>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</si>
  <si>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</si>
  <si>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</si>
  <si>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</si>
  <si>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</si>
  <si>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</si>
  <si>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</si>
  <si>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</si>
  <si>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</si>
  <si>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</si>
  <si>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</si>
  <si>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</si>
  <si>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</si>
  <si>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</si>
  <si>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</si>
  <si>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</si>
  <si>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</si>
  <si>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</si>
  <si>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</si>
  <si>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</si>
  <si>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</si>
  <si>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</si>
  <si>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</si>
  <si>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</si>
  <si>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</si>
  <si>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</si>
  <si>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</si>
  <si>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</si>
  <si>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</si>
  <si>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</si>
  <si>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</si>
  <si>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</si>
  <si>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</si>
  <si>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</si>
  <si>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</si>
  <si>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</si>
  <si>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</si>
  <si>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</si>
  <si>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</si>
  <si>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</si>
  <si>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</si>
  <si>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</si>
  <si>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</si>
  <si>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</si>
  <si>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</si>
  <si>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</si>
  <si>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</si>
  <si>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</si>
  <si>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</si>
  <si>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</si>
  <si>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</si>
  <si>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</si>
  <si>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</si>
  <si>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</si>
  <si>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</si>
  <si>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</si>
  <si>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</si>
  <si>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</si>
  <si>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</si>
  <si>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</si>
  <si>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</si>
  <si>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</si>
  <si>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</si>
  <si>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</si>
  <si>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</si>
  <si>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</si>
  <si>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</si>
  <si>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</si>
  <si>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</si>
  <si>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</si>
  <si>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</si>
  <si>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</si>
  <si>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</si>
  <si>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</si>
  <si>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</si>
  <si>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</si>
  <si>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</si>
  <si>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</si>
  <si>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</si>
  <si>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</si>
  <si>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</si>
  <si>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</si>
  <si>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</si>
  <si>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</si>
  <si>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</si>
  <si>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</si>
  <si>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</si>
  <si>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</si>
  <si>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</si>
  <si>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</si>
  <si>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</si>
  <si>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</si>
  <si>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</si>
  <si>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</si>
  <si>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</si>
  <si>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</si>
  <si>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</si>
  <si>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</si>
  <si>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</si>
  <si>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</si>
  <si>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</si>
  <si>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</si>
  <si>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</si>
  <si>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</si>
  <si>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</si>
  <si>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</si>
  <si>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</si>
  <si>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</si>
  <si>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</si>
  <si>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</si>
  <si>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</si>
  <si>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</si>
  <si>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</si>
  <si>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</si>
  <si>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</si>
  <si>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</si>
  <si>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</si>
  <si>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</si>
  <si>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</si>
  <si>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</si>
  <si>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</si>
  <si>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</si>
  <si>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</si>
  <si>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</si>
  <si>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</si>
  <si>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</si>
  <si>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</si>
  <si>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</si>
  <si>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</si>
  <si>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</si>
  <si>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</si>
  <si>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</si>
  <si>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</si>
  <si>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</si>
  <si>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</si>
  <si>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</si>
  <si>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</si>
  <si>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</si>
  <si>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</si>
  <si>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</si>
  <si>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</si>
  <si>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</si>
  <si>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</si>
  <si>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</si>
  <si>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</si>
  <si>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</si>
  <si>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</si>
  <si>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</si>
  <si>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</si>
  <si>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</si>
  <si>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</si>
  <si>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</si>
  <si>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</si>
  <si>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</si>
  <si>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</si>
  <si>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</si>
  <si>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</si>
  <si>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</si>
  <si>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</si>
  <si>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</si>
  <si>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</si>
  <si>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</si>
  <si>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</si>
  <si>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</si>
  <si>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</si>
  <si>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</si>
  <si>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</si>
  <si>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</si>
  <si>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</si>
  <si>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</si>
  <si>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</si>
  <si>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</si>
  <si>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</si>
  <si>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</si>
  <si>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</si>
  <si>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</si>
  <si>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</si>
  <si>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</si>
  <si>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</si>
  <si>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</si>
  <si>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</si>
  <si>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</si>
  <si>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</si>
  <si>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</si>
  <si>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</si>
  <si>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</si>
  <si>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</si>
  <si>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</si>
  <si>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</si>
  <si>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</si>
  <si>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</si>
  <si>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</si>
  <si>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</si>
  <si>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</si>
  <si>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</si>
  <si>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</si>
  <si>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</si>
  <si>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</si>
  <si>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</si>
  <si>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</si>
  <si>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</si>
  <si>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</si>
  <si>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</si>
  <si>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</si>
  <si>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</si>
  <si>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</si>
  <si>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</si>
  <si>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</si>
  <si>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</si>
  <si>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</si>
  <si>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</si>
  <si>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</si>
  <si>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</si>
  <si>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</si>
  <si>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</si>
  <si>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</si>
  <si>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</si>
  <si>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</si>
  <si>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</si>
  <si>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</si>
  <si>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</si>
  <si>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</si>
  <si>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</si>
  <si>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</si>
  <si>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</si>
  <si>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</si>
  <si>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</si>
  <si>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</si>
  <si>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</si>
  <si>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</si>
  <si>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</si>
  <si>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</si>
  <si>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</si>
  <si>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</si>
  <si>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</si>
  <si>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</si>
  <si>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</si>
  <si>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</si>
  <si>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</si>
  <si>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</si>
  <si>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</si>
  <si>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</si>
  <si>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</si>
  <si>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</si>
  <si>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</si>
  <si>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</si>
  <si>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</si>
  <si>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</si>
  <si>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</si>
  <si>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</si>
  <si>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</si>
  <si>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</si>
  <si>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</si>
  <si>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</si>
  <si>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</si>
  <si>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</si>
  <si>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</si>
  <si>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</si>
  <si>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</si>
  <si>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</si>
  <si>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</si>
  <si>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</si>
  <si>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</si>
  <si>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</si>
  <si>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</si>
  <si>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</si>
  <si>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</si>
  <si>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</si>
  <si>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</si>
  <si>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</si>
  <si>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</si>
  <si>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</si>
  <si>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</si>
  <si>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</si>
  <si>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</si>
  <si>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</si>
  <si>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</si>
  <si>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</si>
  <si>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</si>
  <si>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</si>
  <si>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</si>
  <si>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</si>
  <si>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</si>
  <si>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</si>
  <si>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</si>
  <si>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</si>
  <si>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</si>
  <si>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</si>
  <si>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</si>
  <si>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</si>
  <si>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</si>
  <si>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</si>
  <si>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</si>
  <si>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</si>
  <si>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</si>
  <si>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</si>
  <si>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</si>
  <si>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</si>
  <si>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</si>
  <si>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</si>
  <si>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</si>
  <si>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</si>
  <si>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</si>
  <si>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</si>
  <si>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</si>
  <si>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</si>
  <si>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</si>
  <si>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</si>
  <si>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</si>
  <si>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</si>
  <si>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</si>
  <si>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</si>
  <si>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</si>
  <si>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</si>
  <si>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</si>
  <si>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</si>
  <si>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</si>
  <si>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</si>
  <si>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</si>
  <si>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</si>
  <si>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</si>
  <si>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</si>
  <si>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</si>
  <si>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</si>
  <si>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</si>
  <si>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</si>
  <si>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</si>
  <si>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</si>
  <si>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</si>
  <si>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</si>
  <si>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</si>
  <si>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</si>
  <si>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</si>
  <si>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</si>
  <si>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</si>
  <si>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</si>
  <si>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</si>
  <si>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</si>
  <si>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</si>
  <si>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</si>
  <si>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</si>
  <si>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</si>
  <si>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</si>
  <si>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</si>
  <si>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</si>
  <si>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</si>
  <si>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</si>
  <si>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</si>
  <si>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</si>
  <si>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</si>
  <si>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</si>
  <si>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</si>
  <si>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</si>
  <si>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URIANGATO GTO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</si>
  <si>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</si>
  <si>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</si>
  <si>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</si>
  <si>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</si>
  <si>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</si>
  <si>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</si>
  <si>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</si>
  <si>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</si>
  <si>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</si>
  <si>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</si>
  <si>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</si>
  <si>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</si>
  <si>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</si>
  <si>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</si>
  <si>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</si>
  <si>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</si>
  <si>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</si>
  <si>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</si>
  <si>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</si>
  <si>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</si>
  <si>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</si>
  <si>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</si>
  <si>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</si>
  <si>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</si>
  <si>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</si>
  <si>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</si>
  <si>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</si>
  <si>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</si>
  <si>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</si>
  <si>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</si>
  <si>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</si>
  <si>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31111M410900200 SISTEMA PARA EL DESARR INT DE LA FAMILIA</t>
  </si>
  <si>
    <t>31111M410900300 COMISION MPAL DEL DEP Y AP A LA JUVENTUD</t>
  </si>
  <si>
    <t>31111M410900400 CASA DE LA CULTURA URIANGATO</t>
  </si>
  <si>
    <t>Año 1 (2025)</t>
  </si>
  <si>
    <t>Año en Cuestión 2024
(de iniciativa de Ley)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</si>
  <si>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(2024)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</si>
  <si>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(2023)</t>
    </r>
  </si>
  <si>
    <t>Año en Cuestión
(de iniciativa de Ley) (2024)</t>
  </si>
  <si>
    <t>PRESTACION LABORAL</t>
  </si>
  <si>
    <t>BENEFICIO DEFINIDO</t>
  </si>
  <si>
    <t>JR VALUACIONES ACTUARIALES, SC.</t>
  </si>
  <si>
    <t>Al 31 de Diciembre de 2023 y al 30 de Septiembre de 2024 (b)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</si>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</sst>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3" fontId="0" fillId="0" borderId="14" xfId="1" applyFont="1" applyBorder="1" applyAlignment="1" applyProtection="1">
      <alignment horizontal="right" vertical="top"/>
      <protection locked="0"/>
    </xf>
    <xf numFmtId="43" fontId="0" fillId="0" borderId="14" xfId="1" applyFont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opLeftCell="A55" zoomScale="75" zoomScaleNormal="75" workbookViewId="0">
      <selection activeCell="E46" sqref="E4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3" t="s">
        <v>0</v>
      </c>
      <c r="B1" s="164"/>
      <c r="C1" s="164"/>
      <c r="D1" s="164"/>
      <c r="E1" s="164"/>
      <c r="F1" s="165"/>
    </row>
    <row r="2" spans="1:6" ht="15" customHeight="1" x14ac:dyDescent="0.25">
      <c r="A2" s="110" t="s">
        <v>588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631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582</v>
      </c>
      <c r="C6" s="1" t="s">
        <v>583</v>
      </c>
      <c r="D6" s="42" t="s">
        <v>4</v>
      </c>
      <c r="E6" s="41" t="s">
        <v>582</v>
      </c>
      <c r="F6" s="1" t="s">
        <v>583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63813193.050000004</v>
      </c>
      <c r="C9" s="47">
        <f>SUM(C10:C16)</f>
        <v>95516096.569999993</v>
      </c>
      <c r="D9" s="46" t="s">
        <v>10</v>
      </c>
      <c r="E9" s="47">
        <f>SUM(E10:E18)</f>
        <v>7314981.0899999999</v>
      </c>
      <c r="F9" s="47">
        <f>SUM(F10:F18)</f>
        <v>12066430.32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47">
        <v>-15707.11</v>
      </c>
      <c r="F10" s="47">
        <v>21230.02</v>
      </c>
    </row>
    <row r="11" spans="1:6" x14ac:dyDescent="0.25">
      <c r="A11" s="48" t="s">
        <v>13</v>
      </c>
      <c r="B11" s="47">
        <v>8620430.7400000002</v>
      </c>
      <c r="C11" s="47">
        <v>10277987.050000001</v>
      </c>
      <c r="D11" s="48" t="s">
        <v>14</v>
      </c>
      <c r="E11" s="47">
        <v>429117.7</v>
      </c>
      <c r="F11" s="47">
        <v>5952798.9800000004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2079011.47</v>
      </c>
      <c r="F12" s="47">
        <v>1807198.63</v>
      </c>
    </row>
    <row r="13" spans="1:6" x14ac:dyDescent="0.25">
      <c r="A13" s="48" t="s">
        <v>17</v>
      </c>
      <c r="B13" s="47">
        <v>55192762.310000002</v>
      </c>
      <c r="C13" s="162">
        <v>85238109.519999996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-3000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47">
        <v>4158342.98</v>
      </c>
      <c r="F16" s="47">
        <v>3709335.51</v>
      </c>
    </row>
    <row r="17" spans="1:6" x14ac:dyDescent="0.25">
      <c r="A17" s="46" t="s">
        <v>25</v>
      </c>
      <c r="B17" s="47">
        <f>SUM(B18:B24)</f>
        <v>1412395.26</v>
      </c>
      <c r="C17" s="47">
        <f>SUM(C18:C24)</f>
        <v>682769.97000000009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47">
        <v>664216.05000000005</v>
      </c>
      <c r="F18" s="47">
        <v>578867.18000000005</v>
      </c>
    </row>
    <row r="19" spans="1:6" x14ac:dyDescent="0.25">
      <c r="A19" s="48" t="s">
        <v>29</v>
      </c>
      <c r="B19" s="47">
        <v>1284741.24</v>
      </c>
      <c r="C19" s="47">
        <v>541982.42000000004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18100</v>
      </c>
      <c r="C20" s="47">
        <v>5500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20059.29</v>
      </c>
      <c r="C22" s="47">
        <v>25000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SUM(E24:E25)</f>
        <v>0</v>
      </c>
      <c r="F23" s="47">
        <f>SUM(F24:F25)</f>
        <v>0</v>
      </c>
    </row>
    <row r="24" spans="1:6" x14ac:dyDescent="0.25">
      <c r="A24" s="48" t="s">
        <v>39</v>
      </c>
      <c r="B24" s="47">
        <v>89494.73</v>
      </c>
      <c r="C24" s="47">
        <v>110287.55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10501864.85</v>
      </c>
      <c r="C25" s="47">
        <f>SUM(C26:C30)</f>
        <v>48460666.609999999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259.39999999999998</v>
      </c>
      <c r="C26" s="47">
        <v>10969.62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10501605.449999999</v>
      </c>
      <c r="C29" s="47">
        <v>48449696.990000002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-3</v>
      </c>
      <c r="F42" s="47">
        <f>SUM(F43:F45)</f>
        <v>-2.98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-3</v>
      </c>
      <c r="F45" s="47">
        <v>-2.98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75727453.159999996</v>
      </c>
      <c r="C47" s="4">
        <f>C9+C17+C25+C31+C37+C38+C41</f>
        <v>144659533.14999998</v>
      </c>
      <c r="D47" s="2" t="s">
        <v>84</v>
      </c>
      <c r="E47" s="4">
        <f>E9+E19+E23+E26+E27+E31+E38+E42</f>
        <v>7314978.0899999999</v>
      </c>
      <c r="F47" s="4">
        <f>F9+F19+F23+F26+F27+F31+F38+F42</f>
        <v>12066427.34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194736750.75</v>
      </c>
      <c r="C52" s="47">
        <v>152016280.91999999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59663566.579999998</v>
      </c>
      <c r="C53" s="47">
        <v>55620039.049999997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5640189.46</v>
      </c>
      <c r="C54" s="47">
        <v>5640189.46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-65333573.979999997</v>
      </c>
      <c r="C55" s="47">
        <v>-65490210.969999999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745601.53</v>
      </c>
      <c r="C56" s="47">
        <v>745601.53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E57+E47</f>
        <v>7314978.0899999999</v>
      </c>
      <c r="F59" s="4">
        <f>F57+F47</f>
        <v>12066427.34</v>
      </c>
    </row>
    <row r="60" spans="1:6" x14ac:dyDescent="0.25">
      <c r="A60" s="3" t="s">
        <v>104</v>
      </c>
      <c r="B60" s="4">
        <f>SUM(B50:B58)</f>
        <v>195452534.34</v>
      </c>
      <c r="C60" s="4">
        <f>SUM(C50:C58)</f>
        <v>148531899.98999998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B47+B60</f>
        <v>271179987.5</v>
      </c>
      <c r="C62" s="4">
        <f>C47+C60</f>
        <v>293191433.13999999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90893742.409999996</v>
      </c>
      <c r="F63" s="47">
        <f>SUM(F64:F66)</f>
        <v>87785759.700000003</v>
      </c>
    </row>
    <row r="64" spans="1:6" x14ac:dyDescent="0.25">
      <c r="A64" s="45"/>
      <c r="B64" s="45"/>
      <c r="C64" s="45"/>
      <c r="D64" s="46" t="s">
        <v>108</v>
      </c>
      <c r="E64" s="47">
        <v>82188557.620000005</v>
      </c>
      <c r="F64" s="47">
        <v>82188557.620000005</v>
      </c>
    </row>
    <row r="65" spans="1:6" x14ac:dyDescent="0.25">
      <c r="A65" s="45"/>
      <c r="B65" s="45"/>
      <c r="C65" s="45"/>
      <c r="D65" s="50" t="s">
        <v>109</v>
      </c>
      <c r="E65" s="47">
        <v>8705184.7899999991</v>
      </c>
      <c r="F65" s="47">
        <v>5597202.0800000001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172971267</v>
      </c>
      <c r="F68" s="47">
        <f>SUM(F69:F73)</f>
        <v>193339246.09999999</v>
      </c>
    </row>
    <row r="69" spans="1:6" x14ac:dyDescent="0.25">
      <c r="A69" s="53"/>
      <c r="B69" s="45"/>
      <c r="C69" s="45"/>
      <c r="D69" s="46" t="s">
        <v>112</v>
      </c>
      <c r="E69" s="47">
        <v>-3103738.54</v>
      </c>
      <c r="F69" s="47">
        <v>65957196.979999997</v>
      </c>
    </row>
    <row r="70" spans="1:6" x14ac:dyDescent="0.25">
      <c r="A70" s="53"/>
      <c r="B70" s="45"/>
      <c r="C70" s="45"/>
      <c r="D70" s="46" t="s">
        <v>113</v>
      </c>
      <c r="E70" s="47">
        <v>177086005.53999999</v>
      </c>
      <c r="F70" s="47">
        <v>128393049.12</v>
      </c>
    </row>
    <row r="71" spans="1:6" x14ac:dyDescent="0.25">
      <c r="A71" s="53"/>
      <c r="B71" s="45"/>
      <c r="C71" s="45"/>
      <c r="D71" s="46" t="s">
        <v>114</v>
      </c>
      <c r="E71" s="47">
        <v>-1011000</v>
      </c>
      <c r="F71" s="47">
        <v>-1011000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SUM(E76:E77)</f>
        <v>0</v>
      </c>
      <c r="F75" s="47">
        <f>SUM(F76:F77)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263865009.41</v>
      </c>
      <c r="F79" s="4">
        <f>F63+F68+F75</f>
        <v>281125005.80000001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271179987.5</v>
      </c>
      <c r="F81" s="4">
        <f>F59+F79</f>
        <v>293191433.13999999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9:F45 E50:F81 C9:C12 C14:C62 B9:B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4" zoomScale="75" zoomScaleNormal="75" workbookViewId="0">
      <selection activeCell="C31" sqref="C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439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MUNICIPIO DE URIANGATO GTO</v>
      </c>
      <c r="B2" s="185"/>
      <c r="C2" s="185"/>
      <c r="D2" s="185"/>
      <c r="E2" s="185"/>
      <c r="F2" s="185"/>
      <c r="G2" s="186"/>
    </row>
    <row r="3" spans="1:7" x14ac:dyDescent="0.25">
      <c r="A3" s="181" t="s">
        <v>440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75" t="s">
        <v>441</v>
      </c>
      <c r="B5" s="176"/>
      <c r="C5" s="176"/>
      <c r="D5" s="176"/>
      <c r="E5" s="176"/>
      <c r="F5" s="176"/>
      <c r="G5" s="177"/>
    </row>
    <row r="6" spans="1:7" ht="30" x14ac:dyDescent="0.25">
      <c r="A6" s="139" t="s">
        <v>570</v>
      </c>
      <c r="B6" s="7" t="s">
        <v>624</v>
      </c>
      <c r="C6" s="33" t="s">
        <v>623</v>
      </c>
      <c r="D6" s="33" t="s">
        <v>550</v>
      </c>
      <c r="E6" s="33" t="s">
        <v>551</v>
      </c>
      <c r="F6" s="33" t="s">
        <v>552</v>
      </c>
      <c r="G6" s="33" t="s">
        <v>553</v>
      </c>
    </row>
    <row r="7" spans="1:7" ht="15.75" customHeight="1" x14ac:dyDescent="0.25">
      <c r="A7" s="26" t="s">
        <v>554</v>
      </c>
      <c r="B7" s="119">
        <f>SUM(B8:B19)</f>
        <v>195796831.08000001</v>
      </c>
      <c r="C7" s="119">
        <f t="shared" ref="C7:G7" si="0">SUM(C8:C19)</f>
        <v>200800685.75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555</v>
      </c>
      <c r="B8" s="75">
        <v>27247181.34</v>
      </c>
      <c r="C8" s="75">
        <v>28337068.59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1163984.55</v>
      </c>
      <c r="C10" s="75">
        <v>1210543.93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21488046.260000002</v>
      </c>
      <c r="C11" s="75">
        <v>22347568.109999999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557</v>
      </c>
      <c r="B12" s="75">
        <v>2783607.14</v>
      </c>
      <c r="C12" s="75">
        <v>2894951.43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558</v>
      </c>
      <c r="B13" s="75">
        <v>1713082.92</v>
      </c>
      <c r="C13" s="75">
        <v>1781606.24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139590337.77000001</v>
      </c>
      <c r="C15" s="75">
        <v>142382144.53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559</v>
      </c>
      <c r="B16" s="75">
        <v>1440986.54</v>
      </c>
      <c r="C16" s="75">
        <v>1469806.27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369604.56</v>
      </c>
      <c r="C17" s="75">
        <v>376996.65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569</v>
      </c>
      <c r="B20" s="75"/>
      <c r="C20" s="75"/>
      <c r="D20" s="75"/>
      <c r="E20" s="75"/>
      <c r="F20" s="75"/>
      <c r="G20" s="75"/>
    </row>
    <row r="21" spans="1:7" x14ac:dyDescent="0.25">
      <c r="A21" s="3" t="s">
        <v>562</v>
      </c>
      <c r="B21" s="119">
        <f>SUM(B22:B26)</f>
        <v>74391891.239999995</v>
      </c>
      <c r="C21" s="119">
        <f t="shared" ref="C21:G21" si="1">SUM(C22:C26)</f>
        <v>75879729.060000002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563</v>
      </c>
      <c r="B22" s="76">
        <v>74391891.239999995</v>
      </c>
      <c r="C22" s="76">
        <v>75879729.060000002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569</v>
      </c>
      <c r="B27" s="76"/>
      <c r="C27" s="76"/>
      <c r="D27" s="76"/>
      <c r="E27" s="76"/>
      <c r="F27" s="76"/>
      <c r="G27" s="76"/>
    </row>
    <row r="28" spans="1:7" x14ac:dyDescent="0.25">
      <c r="A28" s="3" t="s">
        <v>566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569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568</v>
      </c>
      <c r="B31" s="119">
        <f>B21+B7+B28</f>
        <v>270188722.31999999</v>
      </c>
      <c r="C31" s="119">
        <f t="shared" ref="C31:G31" si="3">C21+C7+C28</f>
        <v>276680414.81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D8:G19 B23:G31 D22:G2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458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MUNICIPIO DE URIANGATO GTO</v>
      </c>
      <c r="B2" s="185"/>
      <c r="C2" s="185"/>
      <c r="D2" s="185"/>
      <c r="E2" s="185"/>
      <c r="F2" s="185"/>
      <c r="G2" s="186"/>
    </row>
    <row r="3" spans="1:7" x14ac:dyDescent="0.25">
      <c r="A3" s="181" t="s">
        <v>459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x14ac:dyDescent="0.25">
      <c r="A5" s="175" t="s">
        <v>441</v>
      </c>
      <c r="B5" s="176"/>
      <c r="C5" s="176"/>
      <c r="D5" s="176"/>
      <c r="E5" s="176"/>
      <c r="F5" s="176"/>
      <c r="G5" s="177"/>
    </row>
    <row r="6" spans="1:7" ht="45" x14ac:dyDescent="0.25">
      <c r="A6" s="139" t="s">
        <v>570</v>
      </c>
      <c r="B6" s="7" t="s">
        <v>627</v>
      </c>
      <c r="C6" s="33" t="s">
        <v>623</v>
      </c>
      <c r="D6" s="33" t="s">
        <v>550</v>
      </c>
      <c r="E6" s="33" t="s">
        <v>551</v>
      </c>
      <c r="F6" s="33" t="s">
        <v>552</v>
      </c>
      <c r="G6" s="33" t="s">
        <v>553</v>
      </c>
    </row>
    <row r="7" spans="1:7" ht="15.75" customHeight="1" x14ac:dyDescent="0.25">
      <c r="A7" s="26" t="s">
        <v>461</v>
      </c>
      <c r="B7" s="119">
        <f t="shared" ref="B7:G7" si="0">SUM(B8:B16)</f>
        <v>195796831.08000001</v>
      </c>
      <c r="C7" s="119">
        <f t="shared" si="0"/>
        <v>200800685.75000003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571</v>
      </c>
      <c r="B8" s="75">
        <v>86272557.870000005</v>
      </c>
      <c r="C8" s="75">
        <v>88723460.180000007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572</v>
      </c>
      <c r="B9" s="75">
        <v>19555909.399999999</v>
      </c>
      <c r="C9" s="75">
        <v>20338145.780000001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46280987.189999998</v>
      </c>
      <c r="C10" s="75">
        <v>47132226.68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35548748.93</v>
      </c>
      <c r="C11" s="75">
        <v>35970698.890000001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573</v>
      </c>
      <c r="B12" s="75">
        <v>1447501.7</v>
      </c>
      <c r="C12" s="75">
        <v>1505401.77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6691125.9900000021</v>
      </c>
      <c r="C13" s="75">
        <v>7130752.4500000002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74391891.24000001</v>
      </c>
      <c r="C18" s="119">
        <f t="shared" ref="C18:G18" si="1">SUM(C19:C27)</f>
        <v>75879729.060200006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571</v>
      </c>
      <c r="B19" s="76">
        <v>43521743.490000002</v>
      </c>
      <c r="C19" s="76">
        <v>44392178.350000001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572</v>
      </c>
      <c r="B20" s="76">
        <v>4227712.78</v>
      </c>
      <c r="C20" s="76">
        <v>4312267.04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1904999.96</v>
      </c>
      <c r="C21" s="76">
        <v>1943099.96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24737435.009999998</v>
      </c>
      <c r="C24" s="76">
        <v>25232183.710199997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569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270188722.32000005</v>
      </c>
      <c r="C29" s="119">
        <f t="shared" ref="C29:G29" si="2">C18+C7</f>
        <v>276680414.81020004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4:G16 E9:G13 E8:G8 B22:B23 D19:G19 D20:G20 D21:G21 B25:G26 D24:G24 D22:G2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23" sqref="G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474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MUNICIPIO DE URIANGATO GTO</v>
      </c>
      <c r="B2" s="185"/>
      <c r="C2" s="185"/>
      <c r="D2" s="185"/>
      <c r="E2" s="185"/>
      <c r="F2" s="185"/>
      <c r="G2" s="186"/>
    </row>
    <row r="3" spans="1:7" x14ac:dyDescent="0.25">
      <c r="A3" s="181" t="s">
        <v>475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ht="30" x14ac:dyDescent="0.25">
      <c r="A5" s="139" t="s">
        <v>442</v>
      </c>
      <c r="B5" s="7" t="s">
        <v>574</v>
      </c>
      <c r="C5" s="33" t="s">
        <v>575</v>
      </c>
      <c r="D5" s="33" t="s">
        <v>576</v>
      </c>
      <c r="E5" s="33" t="s">
        <v>577</v>
      </c>
      <c r="F5" s="33" t="s">
        <v>626</v>
      </c>
      <c r="G5" s="33" t="s">
        <v>625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234923758.51000002</v>
      </c>
      <c r="G6" s="119">
        <f t="shared" si="0"/>
        <v>209278650.20999998</v>
      </c>
    </row>
    <row r="7" spans="1:7" x14ac:dyDescent="0.25">
      <c r="A7" s="58" t="s">
        <v>555</v>
      </c>
      <c r="B7" s="75">
        <v>0</v>
      </c>
      <c r="C7" s="75">
        <v>0</v>
      </c>
      <c r="D7" s="75">
        <v>0</v>
      </c>
      <c r="E7" s="75">
        <v>0</v>
      </c>
      <c r="F7" s="75">
        <v>27053007.23</v>
      </c>
      <c r="G7" s="75">
        <v>27247181.339999992</v>
      </c>
    </row>
    <row r="8" spans="1:7" ht="15.75" customHeight="1" x14ac:dyDescent="0.25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1037063.94</v>
      </c>
      <c r="G9" s="75">
        <v>1163984.55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21944754.449999999</v>
      </c>
      <c r="G10" s="75">
        <v>21488046.259999998</v>
      </c>
    </row>
    <row r="11" spans="1:7" x14ac:dyDescent="0.25">
      <c r="A11" s="58" t="s">
        <v>557</v>
      </c>
      <c r="B11" s="75">
        <v>0</v>
      </c>
      <c r="C11" s="75">
        <v>0</v>
      </c>
      <c r="D11" s="75">
        <v>0</v>
      </c>
      <c r="E11" s="75">
        <v>0</v>
      </c>
      <c r="F11" s="75">
        <v>7469552.1899999995</v>
      </c>
      <c r="G11" s="75">
        <v>2783607.14</v>
      </c>
    </row>
    <row r="12" spans="1:7" x14ac:dyDescent="0.25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2551687.3400000003</v>
      </c>
      <c r="G12" s="75">
        <v>1713082.92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145866343.37</v>
      </c>
      <c r="G14" s="75">
        <v>147219537.99999997</v>
      </c>
    </row>
    <row r="15" spans="1:7" x14ac:dyDescent="0.25">
      <c r="A15" s="58" t="s">
        <v>559</v>
      </c>
      <c r="B15" s="75">
        <v>0</v>
      </c>
      <c r="C15" s="75">
        <v>0</v>
      </c>
      <c r="D15" s="75">
        <v>0</v>
      </c>
      <c r="E15" s="75">
        <v>0</v>
      </c>
      <c r="F15" s="75">
        <v>3001349.9899999998</v>
      </c>
      <c r="G15" s="75">
        <v>2663210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560</v>
      </c>
      <c r="B17" s="75">
        <v>0</v>
      </c>
      <c r="C17" s="75">
        <v>0</v>
      </c>
      <c r="D17" s="75">
        <v>0</v>
      </c>
      <c r="E17" s="75">
        <v>0</v>
      </c>
      <c r="F17" s="75">
        <v>26000000</v>
      </c>
      <c r="G17" s="75">
        <v>5000000</v>
      </c>
    </row>
    <row r="18" spans="1:7" x14ac:dyDescent="0.25">
      <c r="A18" s="92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117375333.88999999</v>
      </c>
      <c r="G20" s="119">
        <f t="shared" si="1"/>
        <v>132759785.49000001</v>
      </c>
    </row>
    <row r="21" spans="1:7" x14ac:dyDescent="0.25">
      <c r="A21" s="58" t="s">
        <v>563</v>
      </c>
      <c r="B21" s="76">
        <v>0</v>
      </c>
      <c r="C21" s="76">
        <v>0</v>
      </c>
      <c r="D21" s="76">
        <v>0</v>
      </c>
      <c r="E21" s="76">
        <v>0</v>
      </c>
      <c r="F21" s="76">
        <v>81963936.640000001</v>
      </c>
      <c r="G21" s="76">
        <v>81300000</v>
      </c>
    </row>
    <row r="22" spans="1:7" x14ac:dyDescent="0.25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35411397.249999993</v>
      </c>
      <c r="G22" s="76">
        <v>51459785.490000002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565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352299092.39999998</v>
      </c>
      <c r="G30" s="119">
        <f t="shared" si="3"/>
        <v>342038435.69999999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580</v>
      </c>
    </row>
    <row r="39" spans="1:7" x14ac:dyDescent="0.25">
      <c r="A39" t="s">
        <v>581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8:G8 B7:E7 B13:G13 B10:E10 B9:E9 B11:E12 B16:G16 B15:E15 B23:G30 B22:E22 B14:E14 B21:E21 B18:G20 B17:E1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6" sqref="F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2" t="s">
        <v>499</v>
      </c>
      <c r="B1" s="164"/>
      <c r="C1" s="164"/>
      <c r="D1" s="164"/>
      <c r="E1" s="164"/>
      <c r="F1" s="164"/>
      <c r="G1" s="165"/>
    </row>
    <row r="2" spans="1:7" x14ac:dyDescent="0.25">
      <c r="A2" s="184" t="str">
        <f>'Formato 1'!A2</f>
        <v>MUNICIPIO DE URIANGATO GTO</v>
      </c>
      <c r="B2" s="185"/>
      <c r="C2" s="185"/>
      <c r="D2" s="185"/>
      <c r="E2" s="185"/>
      <c r="F2" s="185"/>
      <c r="G2" s="186"/>
    </row>
    <row r="3" spans="1:7" x14ac:dyDescent="0.25">
      <c r="A3" s="181" t="s">
        <v>500</v>
      </c>
      <c r="B3" s="182"/>
      <c r="C3" s="182"/>
      <c r="D3" s="182"/>
      <c r="E3" s="182"/>
      <c r="F3" s="182"/>
      <c r="G3" s="183"/>
    </row>
    <row r="4" spans="1:7" x14ac:dyDescent="0.25">
      <c r="A4" s="181" t="s">
        <v>2</v>
      </c>
      <c r="B4" s="182"/>
      <c r="C4" s="182"/>
      <c r="D4" s="182"/>
      <c r="E4" s="182"/>
      <c r="F4" s="182"/>
      <c r="G4" s="183"/>
    </row>
    <row r="5" spans="1:7" ht="30" x14ac:dyDescent="0.25">
      <c r="A5" s="139" t="s">
        <v>442</v>
      </c>
      <c r="B5" s="7" t="s">
        <v>574</v>
      </c>
      <c r="C5" s="33" t="s">
        <v>575</v>
      </c>
      <c r="D5" s="33" t="s">
        <v>576</v>
      </c>
      <c r="E5" s="33" t="s">
        <v>577</v>
      </c>
      <c r="F5" s="33" t="s">
        <v>626</v>
      </c>
      <c r="G5" s="33" t="s">
        <v>625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224259380.51000002</v>
      </c>
      <c r="G6" s="119">
        <f t="shared" si="0"/>
        <v>404798241.35000002</v>
      </c>
    </row>
    <row r="7" spans="1:7" x14ac:dyDescent="0.25">
      <c r="A7" s="58" t="s">
        <v>571</v>
      </c>
      <c r="B7" s="75">
        <v>0</v>
      </c>
      <c r="C7" s="75">
        <v>0</v>
      </c>
      <c r="D7" s="75">
        <v>0</v>
      </c>
      <c r="E7" s="75">
        <v>0</v>
      </c>
      <c r="F7" s="75">
        <v>66408919.189999998</v>
      </c>
      <c r="G7" s="75">
        <v>87616775.370000005</v>
      </c>
    </row>
    <row r="8" spans="1:7" ht="15.75" customHeight="1" x14ac:dyDescent="0.25">
      <c r="A8" s="58" t="s">
        <v>572</v>
      </c>
      <c r="B8" s="75">
        <v>0</v>
      </c>
      <c r="C8" s="75">
        <v>0</v>
      </c>
      <c r="D8" s="75">
        <v>0</v>
      </c>
      <c r="E8" s="75">
        <v>0</v>
      </c>
      <c r="F8" s="75">
        <v>19393450.440000001</v>
      </c>
      <c r="G8" s="75">
        <v>20375159.399999999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48499975.609999999</v>
      </c>
      <c r="G9" s="75">
        <v>48683258.659999996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53973651.119999997</v>
      </c>
      <c r="G10" s="75">
        <v>61338182.299999997</v>
      </c>
    </row>
    <row r="11" spans="1:7" x14ac:dyDescent="0.25">
      <c r="A11" s="58" t="s">
        <v>573</v>
      </c>
      <c r="B11" s="75">
        <v>0</v>
      </c>
      <c r="C11" s="75">
        <v>0</v>
      </c>
      <c r="D11" s="75">
        <v>0</v>
      </c>
      <c r="E11" s="75">
        <v>0</v>
      </c>
      <c r="F11" s="75">
        <v>752456.46</v>
      </c>
      <c r="G11" s="75">
        <v>6027491.7000000002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35230927.68999999</v>
      </c>
      <c r="G12" s="75">
        <v>180757373.92000002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81694821.789999992</v>
      </c>
      <c r="G17" s="119">
        <f t="shared" si="1"/>
        <v>74391891.24000001</v>
      </c>
    </row>
    <row r="18" spans="1:7" x14ac:dyDescent="0.25">
      <c r="A18" s="58" t="s">
        <v>571</v>
      </c>
      <c r="B18" s="76">
        <v>0</v>
      </c>
      <c r="C18" s="76">
        <v>0</v>
      </c>
      <c r="D18" s="76">
        <v>0</v>
      </c>
      <c r="E18" s="76">
        <v>0</v>
      </c>
      <c r="F18" s="76">
        <v>34301232.079999998</v>
      </c>
      <c r="G18" s="76">
        <v>43521743.490000002</v>
      </c>
    </row>
    <row r="19" spans="1:7" x14ac:dyDescent="0.25">
      <c r="A19" s="58" t="s">
        <v>572</v>
      </c>
      <c r="B19" s="76">
        <v>0</v>
      </c>
      <c r="C19" s="76">
        <v>0</v>
      </c>
      <c r="D19" s="76">
        <v>0</v>
      </c>
      <c r="E19" s="76">
        <v>0</v>
      </c>
      <c r="F19" s="76">
        <v>4391510.84</v>
      </c>
      <c r="G19" s="76">
        <v>4227712.78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1063882.44</v>
      </c>
      <c r="G20" s="76">
        <v>1904999.96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4898475.6100000003</v>
      </c>
      <c r="G21" s="76">
        <v>0</v>
      </c>
    </row>
    <row r="22" spans="1:7" x14ac:dyDescent="0.25">
      <c r="A22" s="59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1486323.94</v>
      </c>
      <c r="G22" s="76">
        <v>0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35553396.880000003</v>
      </c>
      <c r="G23" s="76">
        <v>24737435.009999998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569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305954202.30000001</v>
      </c>
      <c r="G28" s="119">
        <f t="shared" si="2"/>
        <v>479190132.59000003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578</v>
      </c>
    </row>
    <row r="32" spans="1:7" x14ac:dyDescent="0.25">
      <c r="A32" t="s">
        <v>579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17 B8:D12 B24:G28 B23:E23 B7:D7 B18:E18 B19:E19 B20:E20 B21:E21 B22:E2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B67" sqref="B6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2" t="s">
        <v>503</v>
      </c>
      <c r="B1" s="164"/>
      <c r="C1" s="164"/>
      <c r="D1" s="164"/>
      <c r="E1" s="164"/>
      <c r="F1" s="164"/>
    </row>
    <row r="2" spans="1:6" x14ac:dyDescent="0.25">
      <c r="A2" s="184" t="str">
        <f>'Formato 1'!A2</f>
        <v>MUNICIPIO DE URIANGATO GTO</v>
      </c>
      <c r="B2" s="185"/>
      <c r="C2" s="185"/>
      <c r="D2" s="185"/>
      <c r="E2" s="185"/>
      <c r="F2" s="186"/>
    </row>
    <row r="3" spans="1:6" x14ac:dyDescent="0.25">
      <c r="A3" s="181" t="s">
        <v>504</v>
      </c>
      <c r="B3" s="182"/>
      <c r="C3" s="182"/>
      <c r="D3" s="182"/>
      <c r="E3" s="182"/>
      <c r="F3" s="183"/>
    </row>
    <row r="4" spans="1:6" ht="30" x14ac:dyDescent="0.25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3" t="s">
        <v>510</v>
      </c>
      <c r="B5" s="148"/>
      <c r="C5" s="148"/>
      <c r="D5" s="148"/>
      <c r="E5" s="148"/>
      <c r="F5" s="148"/>
    </row>
    <row r="6" spans="1:6" ht="30" x14ac:dyDescent="0.25">
      <c r="A6" s="146" t="s">
        <v>511</v>
      </c>
      <c r="B6" s="145" t="s">
        <v>628</v>
      </c>
      <c r="C6" s="145"/>
      <c r="D6" s="145"/>
      <c r="E6" s="145"/>
      <c r="F6" s="145"/>
    </row>
    <row r="7" spans="1:6" ht="15.75" customHeight="1" x14ac:dyDescent="0.25">
      <c r="A7" s="146" t="s">
        <v>512</v>
      </c>
      <c r="B7" s="145" t="s">
        <v>629</v>
      </c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513</v>
      </c>
      <c r="B9" s="145"/>
      <c r="C9" s="145"/>
      <c r="D9" s="145"/>
      <c r="E9" s="145"/>
      <c r="F9" s="145"/>
    </row>
    <row r="10" spans="1:6" x14ac:dyDescent="0.25">
      <c r="A10" s="146" t="s">
        <v>514</v>
      </c>
      <c r="B10" s="160">
        <v>528</v>
      </c>
      <c r="C10" s="155"/>
      <c r="D10" s="155"/>
      <c r="E10" s="155"/>
      <c r="F10" s="155"/>
    </row>
    <row r="11" spans="1:6" x14ac:dyDescent="0.25">
      <c r="A11" s="67" t="s">
        <v>515</v>
      </c>
      <c r="B11" s="160">
        <v>76</v>
      </c>
      <c r="C11" s="155"/>
      <c r="D11" s="155"/>
      <c r="E11" s="155"/>
      <c r="F11" s="155"/>
    </row>
    <row r="12" spans="1:6" x14ac:dyDescent="0.25">
      <c r="A12" s="67" t="s">
        <v>516</v>
      </c>
      <c r="B12" s="160">
        <v>18</v>
      </c>
      <c r="C12" s="155"/>
      <c r="D12" s="155"/>
      <c r="E12" s="155"/>
      <c r="F12" s="155"/>
    </row>
    <row r="13" spans="1:6" x14ac:dyDescent="0.25">
      <c r="A13" s="67" t="s">
        <v>517</v>
      </c>
      <c r="B13" s="160">
        <v>42.48</v>
      </c>
      <c r="C13" s="155"/>
      <c r="D13" s="155"/>
      <c r="E13" s="155"/>
      <c r="F13" s="155"/>
    </row>
    <row r="14" spans="1:6" x14ac:dyDescent="0.25">
      <c r="A14" s="146" t="s">
        <v>518</v>
      </c>
      <c r="B14" s="155">
        <v>31</v>
      </c>
      <c r="C14" s="155"/>
      <c r="D14" s="155"/>
      <c r="E14" s="155"/>
      <c r="F14" s="155"/>
    </row>
    <row r="15" spans="1:6" x14ac:dyDescent="0.25">
      <c r="A15" s="67" t="s">
        <v>515</v>
      </c>
      <c r="B15" s="155"/>
      <c r="C15" s="155"/>
      <c r="D15" s="155"/>
      <c r="E15" s="155"/>
      <c r="F15" s="155"/>
    </row>
    <row r="16" spans="1:6" x14ac:dyDescent="0.25">
      <c r="A16" s="67" t="s">
        <v>516</v>
      </c>
      <c r="B16" s="156"/>
      <c r="C16" s="156"/>
      <c r="D16" s="156"/>
      <c r="E16" s="156"/>
      <c r="F16" s="156"/>
    </row>
    <row r="17" spans="1:6" x14ac:dyDescent="0.25">
      <c r="A17" s="67" t="s">
        <v>517</v>
      </c>
      <c r="B17" s="157"/>
      <c r="C17" s="157"/>
      <c r="D17" s="157"/>
      <c r="E17" s="157"/>
      <c r="F17" s="157"/>
    </row>
    <row r="18" spans="1:6" x14ac:dyDescent="0.25">
      <c r="A18" s="146" t="s">
        <v>519</v>
      </c>
      <c r="B18" s="157"/>
      <c r="C18" s="157"/>
      <c r="D18" s="157"/>
      <c r="E18" s="157"/>
      <c r="F18" s="157"/>
    </row>
    <row r="19" spans="1:6" x14ac:dyDescent="0.25">
      <c r="A19" s="146" t="s">
        <v>520</v>
      </c>
      <c r="B19" s="161">
        <v>6.46</v>
      </c>
      <c r="C19" s="157"/>
      <c r="D19" s="157"/>
      <c r="E19" s="157"/>
      <c r="F19" s="157"/>
    </row>
    <row r="20" spans="1:6" x14ac:dyDescent="0.25">
      <c r="A20" s="146" t="s">
        <v>521</v>
      </c>
      <c r="B20" s="158">
        <v>0</v>
      </c>
      <c r="C20" s="158"/>
      <c r="D20" s="158"/>
      <c r="E20" s="158"/>
      <c r="F20" s="158"/>
    </row>
    <row r="21" spans="1:6" x14ac:dyDescent="0.25">
      <c r="A21" s="146" t="s">
        <v>522</v>
      </c>
      <c r="B21" s="158">
        <v>1</v>
      </c>
      <c r="C21" s="158"/>
      <c r="D21" s="158"/>
      <c r="E21" s="158"/>
      <c r="F21" s="158"/>
    </row>
    <row r="22" spans="1:6" x14ac:dyDescent="0.25">
      <c r="A22" s="146" t="s">
        <v>523</v>
      </c>
      <c r="B22" s="158">
        <v>0.14940000000000001</v>
      </c>
      <c r="C22" s="158"/>
      <c r="D22" s="158"/>
      <c r="E22" s="158"/>
      <c r="F22" s="158"/>
    </row>
    <row r="23" spans="1:6" x14ac:dyDescent="0.25">
      <c r="A23" s="146" t="s">
        <v>524</v>
      </c>
      <c r="B23" s="158">
        <v>0</v>
      </c>
      <c r="C23" s="158"/>
      <c r="D23" s="158"/>
      <c r="E23" s="158"/>
      <c r="F23" s="158"/>
    </row>
    <row r="24" spans="1:6" x14ac:dyDescent="0.25">
      <c r="A24" s="146" t="s">
        <v>525</v>
      </c>
      <c r="B24" s="150">
        <v>61.26</v>
      </c>
      <c r="C24" s="150"/>
      <c r="D24" s="150"/>
      <c r="E24" s="150"/>
      <c r="F24" s="150"/>
    </row>
    <row r="25" spans="1:6" x14ac:dyDescent="0.25">
      <c r="A25" s="146" t="s">
        <v>526</v>
      </c>
      <c r="B25" s="150">
        <v>74.5</v>
      </c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527</v>
      </c>
      <c r="B27" s="149"/>
      <c r="C27" s="149"/>
      <c r="D27" s="149"/>
      <c r="E27" s="149"/>
      <c r="F27" s="149"/>
    </row>
    <row r="28" spans="1:6" x14ac:dyDescent="0.25">
      <c r="A28" s="146" t="s">
        <v>528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529</v>
      </c>
      <c r="B30" s="53"/>
      <c r="C30" s="53"/>
      <c r="D30" s="53"/>
      <c r="E30" s="53"/>
      <c r="F30" s="53"/>
    </row>
    <row r="31" spans="1:6" x14ac:dyDescent="0.25">
      <c r="A31" s="154" t="s">
        <v>514</v>
      </c>
      <c r="B31" s="91">
        <v>70085942.200000003</v>
      </c>
      <c r="C31" s="91"/>
      <c r="D31" s="91"/>
      <c r="E31" s="91"/>
      <c r="F31" s="91"/>
    </row>
    <row r="32" spans="1:6" x14ac:dyDescent="0.25">
      <c r="A32" s="154" t="s">
        <v>518</v>
      </c>
      <c r="B32" s="91">
        <v>2153563.4300000002</v>
      </c>
      <c r="C32" s="91"/>
      <c r="D32" s="91"/>
      <c r="E32" s="91"/>
      <c r="F32" s="91"/>
    </row>
    <row r="33" spans="1:6" x14ac:dyDescent="0.25">
      <c r="A33" s="154" t="s">
        <v>530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531</v>
      </c>
      <c r="B35" s="53"/>
      <c r="C35" s="53"/>
      <c r="D35" s="53"/>
      <c r="E35" s="53"/>
      <c r="F35" s="53"/>
    </row>
    <row r="36" spans="1:6" x14ac:dyDescent="0.25">
      <c r="A36" s="154" t="s">
        <v>532</v>
      </c>
      <c r="B36" s="53">
        <v>9676.07</v>
      </c>
      <c r="C36" s="53"/>
      <c r="D36" s="53"/>
      <c r="E36" s="53"/>
      <c r="F36" s="53"/>
    </row>
    <row r="37" spans="1:6" x14ac:dyDescent="0.25">
      <c r="A37" s="154" t="s">
        <v>533</v>
      </c>
      <c r="B37" s="53">
        <v>3012.49</v>
      </c>
      <c r="C37" s="53"/>
      <c r="D37" s="53"/>
      <c r="E37" s="53"/>
      <c r="F37" s="53"/>
    </row>
    <row r="38" spans="1:6" x14ac:dyDescent="0.25">
      <c r="A38" s="154" t="s">
        <v>534</v>
      </c>
      <c r="B38" s="53">
        <v>6188.4</v>
      </c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536</v>
      </c>
      <c r="B42" s="53"/>
      <c r="C42" s="53"/>
      <c r="D42" s="53"/>
      <c r="E42" s="53"/>
      <c r="F42" s="53"/>
    </row>
    <row r="43" spans="1:6" x14ac:dyDescent="0.25">
      <c r="A43" s="154" t="s">
        <v>537</v>
      </c>
      <c r="B43" s="91">
        <v>2153563.4300000002</v>
      </c>
      <c r="C43" s="91"/>
      <c r="D43" s="91"/>
      <c r="E43" s="91"/>
      <c r="F43" s="91"/>
    </row>
    <row r="44" spans="1:6" x14ac:dyDescent="0.25">
      <c r="A44" s="154" t="s">
        <v>538</v>
      </c>
      <c r="B44" s="91">
        <v>50221793.469999999</v>
      </c>
      <c r="C44" s="91"/>
      <c r="D44" s="91"/>
      <c r="E44" s="91"/>
      <c r="F44" s="91"/>
    </row>
    <row r="45" spans="1:6" x14ac:dyDescent="0.25">
      <c r="A45" s="154" t="s">
        <v>539</v>
      </c>
      <c r="B45" s="91">
        <v>85698109.840000004</v>
      </c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540</v>
      </c>
      <c r="B47" s="53"/>
      <c r="C47" s="53"/>
      <c r="D47" s="53"/>
      <c r="E47" s="53"/>
      <c r="F47" s="53"/>
    </row>
    <row r="48" spans="1:6" x14ac:dyDescent="0.25">
      <c r="A48" s="154" t="s">
        <v>538</v>
      </c>
      <c r="B48" s="91">
        <v>120.27</v>
      </c>
      <c r="C48" s="91"/>
      <c r="D48" s="91"/>
      <c r="E48" s="91"/>
      <c r="F48" s="91"/>
    </row>
    <row r="49" spans="1:6" x14ac:dyDescent="0.25">
      <c r="A49" s="154" t="s">
        <v>539</v>
      </c>
      <c r="B49" s="91">
        <v>205.23</v>
      </c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541</v>
      </c>
      <c r="B51" s="53"/>
      <c r="C51" s="53"/>
      <c r="D51" s="53"/>
      <c r="E51" s="53"/>
      <c r="F51" s="53"/>
    </row>
    <row r="52" spans="1:6" x14ac:dyDescent="0.25">
      <c r="A52" s="154" t="s">
        <v>538</v>
      </c>
      <c r="B52" s="91">
        <v>50221793.469999999</v>
      </c>
      <c r="C52" s="91"/>
      <c r="D52" s="91"/>
      <c r="E52" s="91"/>
      <c r="F52" s="91"/>
    </row>
    <row r="53" spans="1:6" x14ac:dyDescent="0.25">
      <c r="A53" s="154" t="s">
        <v>539</v>
      </c>
      <c r="B53" s="91">
        <v>85698109.840000004</v>
      </c>
      <c r="C53" s="91"/>
      <c r="D53" s="91"/>
      <c r="E53" s="91"/>
      <c r="F53" s="91"/>
    </row>
    <row r="54" spans="1:6" x14ac:dyDescent="0.25">
      <c r="A54" s="154" t="s">
        <v>542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543</v>
      </c>
      <c r="B56" s="53"/>
      <c r="C56" s="53"/>
      <c r="D56" s="53"/>
      <c r="E56" s="53"/>
      <c r="F56" s="53"/>
    </row>
    <row r="57" spans="1:6" x14ac:dyDescent="0.25">
      <c r="A57" s="154" t="s">
        <v>538</v>
      </c>
      <c r="B57" s="91">
        <v>50221793.469999999</v>
      </c>
      <c r="C57" s="91"/>
      <c r="D57" s="91"/>
      <c r="E57" s="91"/>
      <c r="F57" s="91"/>
    </row>
    <row r="58" spans="1:6" x14ac:dyDescent="0.25">
      <c r="A58" s="154" t="s">
        <v>539</v>
      </c>
      <c r="B58" s="91">
        <v>85698109.840000004</v>
      </c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544</v>
      </c>
      <c r="B60" s="53">
        <v>16.13</v>
      </c>
      <c r="C60" s="53"/>
      <c r="D60" s="53"/>
      <c r="E60" s="53"/>
      <c r="F60" s="53"/>
    </row>
    <row r="61" spans="1:6" x14ac:dyDescent="0.25">
      <c r="A61" s="154" t="s">
        <v>545</v>
      </c>
      <c r="B61" s="141">
        <v>2050</v>
      </c>
      <c r="C61" s="141"/>
      <c r="D61" s="141"/>
      <c r="E61" s="141"/>
      <c r="F61" s="141"/>
    </row>
    <row r="62" spans="1:6" x14ac:dyDescent="0.25">
      <c r="A62" s="154" t="s">
        <v>546</v>
      </c>
      <c r="B62" s="159">
        <v>8.5599999999999996E-2</v>
      </c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547</v>
      </c>
      <c r="B64" s="141"/>
      <c r="C64" s="141"/>
      <c r="D64" s="141"/>
      <c r="E64" s="141"/>
      <c r="F64" s="141"/>
    </row>
    <row r="65" spans="1:6" x14ac:dyDescent="0.25">
      <c r="A65" s="154" t="s">
        <v>548</v>
      </c>
      <c r="B65" s="141">
        <v>2021</v>
      </c>
      <c r="C65" s="141"/>
      <c r="D65" s="141"/>
      <c r="E65" s="141"/>
      <c r="F65" s="141"/>
    </row>
    <row r="66" spans="1:6" ht="30" x14ac:dyDescent="0.25">
      <c r="A66" s="154" t="s">
        <v>549</v>
      </c>
      <c r="B66" s="142" t="s">
        <v>630</v>
      </c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9" t="s">
        <v>439</v>
      </c>
      <c r="B1" s="189"/>
      <c r="C1" s="189"/>
      <c r="D1" s="189"/>
      <c r="E1" s="189"/>
      <c r="F1" s="189"/>
      <c r="G1" s="189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87" t="s">
        <v>442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83.25" customHeight="1" x14ac:dyDescent="0.25">
      <c r="A7" s="188"/>
      <c r="B7" s="70" t="s">
        <v>443</v>
      </c>
      <c r="C7" s="188"/>
      <c r="D7" s="188"/>
      <c r="E7" s="188"/>
      <c r="F7" s="188"/>
      <c r="G7" s="188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0" t="s">
        <v>458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191" t="s">
        <v>460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57.75" customHeight="1" x14ac:dyDescent="0.25">
      <c r="A7" s="192"/>
      <c r="B7" s="37" t="s">
        <v>443</v>
      </c>
      <c r="C7" s="188"/>
      <c r="D7" s="188"/>
      <c r="E7" s="188"/>
      <c r="F7" s="188"/>
      <c r="G7" s="188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0" t="s">
        <v>474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442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f>+F5+1</f>
        <v>2022</v>
      </c>
    </row>
    <row r="6" spans="1:7" ht="32.25" x14ac:dyDescent="0.25">
      <c r="A6" s="171"/>
      <c r="B6" s="196"/>
      <c r="C6" s="196"/>
      <c r="D6" s="196"/>
      <c r="E6" s="196"/>
      <c r="F6" s="196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3" t="s">
        <v>497</v>
      </c>
      <c r="B39" s="193"/>
      <c r="C39" s="193"/>
      <c r="D39" s="193"/>
      <c r="E39" s="193"/>
      <c r="F39" s="193"/>
      <c r="G39" s="193"/>
    </row>
    <row r="40" spans="1:7" x14ac:dyDescent="0.25">
      <c r="A40" s="193" t="s">
        <v>498</v>
      </c>
      <c r="B40" s="193"/>
      <c r="C40" s="193"/>
      <c r="D40" s="193"/>
      <c r="E40" s="193"/>
      <c r="F40" s="193"/>
      <c r="G40" s="1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0" t="s">
        <v>499</v>
      </c>
      <c r="B1" s="190"/>
      <c r="C1" s="190"/>
      <c r="D1" s="190"/>
      <c r="E1" s="190"/>
      <c r="F1" s="190"/>
      <c r="G1" s="190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7" t="s">
        <v>460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v>2022</v>
      </c>
    </row>
    <row r="6" spans="1:7" ht="48.75" customHeight="1" x14ac:dyDescent="0.25">
      <c r="A6" s="198"/>
      <c r="B6" s="196"/>
      <c r="C6" s="196"/>
      <c r="D6" s="196"/>
      <c r="E6" s="196"/>
      <c r="F6" s="196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3" t="s">
        <v>497</v>
      </c>
      <c r="B32" s="193"/>
      <c r="C32" s="193"/>
      <c r="D32" s="193"/>
      <c r="E32" s="193"/>
      <c r="F32" s="193"/>
      <c r="G32" s="193"/>
    </row>
    <row r="33" spans="1:7" x14ac:dyDescent="0.25">
      <c r="A33" s="193" t="s">
        <v>498</v>
      </c>
      <c r="B33" s="193"/>
      <c r="C33" s="193"/>
      <c r="D33" s="193"/>
      <c r="E33" s="193"/>
      <c r="F33" s="193"/>
      <c r="G33" s="1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9" t="s">
        <v>503</v>
      </c>
      <c r="B1" s="199"/>
      <c r="C1" s="199"/>
      <c r="D1" s="199"/>
      <c r="E1" s="199"/>
      <c r="F1" s="199"/>
    </row>
    <row r="2" spans="1:6" ht="20.100000000000001" customHeight="1" x14ac:dyDescent="0.25">
      <c r="A2" s="110" t="str">
        <f>'Formato 1'!A2</f>
        <v>MUNICIPIO DE URIANGATO GTO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7" zoomScale="75" zoomScaleNormal="75" workbookViewId="0">
      <selection activeCell="B18" sqref="B18:F18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3" t="s">
        <v>122</v>
      </c>
      <c r="B1" s="164"/>
      <c r="C1" s="164"/>
      <c r="D1" s="164"/>
      <c r="E1" s="164"/>
      <c r="F1" s="164"/>
      <c r="G1" s="164"/>
      <c r="H1" s="165"/>
    </row>
    <row r="2" spans="1:8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30 de Septiembre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12066427.34</v>
      </c>
      <c r="C18" s="108"/>
      <c r="D18" s="108"/>
      <c r="E18" s="108"/>
      <c r="F18" s="4">
        <v>7314978.0899999999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12066427.34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7314978.0899999999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6" t="s">
        <v>151</v>
      </c>
      <c r="B33" s="166"/>
      <c r="C33" s="166"/>
      <c r="D33" s="166"/>
      <c r="E33" s="166"/>
      <c r="F33" s="166"/>
      <c r="G33" s="166"/>
      <c r="H33" s="166"/>
    </row>
    <row r="34" spans="1:8" ht="14.45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4.45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4.45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4.45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G11:H21 B17:B30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3" t="s">
        <v>162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632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585</v>
      </c>
      <c r="J6" s="1" t="s">
        <v>586</v>
      </c>
      <c r="K6" s="1" t="s">
        <v>587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activeCell="B8" sqref="B8:D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3" t="s">
        <v>183</v>
      </c>
      <c r="B1" s="164"/>
      <c r="C1" s="164"/>
      <c r="D1" s="165"/>
    </row>
    <row r="2" spans="1:4" x14ac:dyDescent="0.25">
      <c r="A2" s="110" t="str">
        <f>'Formato 1'!A2</f>
        <v>MUNICIPIO DE URIANGATO GTO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30 de Septiembre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270188722.31999999</v>
      </c>
      <c r="C8" s="14">
        <f>SUM(C9:C11)</f>
        <v>286617739.06</v>
      </c>
      <c r="D8" s="14">
        <f>SUM(D9:D11)</f>
        <v>286617739.06</v>
      </c>
    </row>
    <row r="9" spans="1:4" x14ac:dyDescent="0.25">
      <c r="A9" s="58" t="s">
        <v>189</v>
      </c>
      <c r="B9" s="94">
        <v>195796831.08000001</v>
      </c>
      <c r="C9" s="94">
        <v>222172595.41999999</v>
      </c>
      <c r="D9" s="94">
        <v>222172595.41999999</v>
      </c>
    </row>
    <row r="10" spans="1:4" x14ac:dyDescent="0.25">
      <c r="A10" s="58" t="s">
        <v>190</v>
      </c>
      <c r="B10" s="94">
        <v>74391891.239999995</v>
      </c>
      <c r="C10" s="94">
        <v>64445143.640000001</v>
      </c>
      <c r="D10" s="94">
        <v>64445143.640000001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SUM(B14:B15)</f>
        <v>270188722.31999999</v>
      </c>
      <c r="C13" s="14">
        <f t="shared" ref="C13:D13" si="0">SUM(C14:C15)</f>
        <v>351870134.76999998</v>
      </c>
      <c r="D13" s="14">
        <f t="shared" si="0"/>
        <v>347526153.75</v>
      </c>
    </row>
    <row r="14" spans="1:4" x14ac:dyDescent="0.25">
      <c r="A14" s="58" t="s">
        <v>193</v>
      </c>
      <c r="B14" s="94">
        <v>195796831.08000001</v>
      </c>
      <c r="C14" s="94">
        <v>222469726.09999999</v>
      </c>
      <c r="D14" s="94">
        <v>221534361.36000001</v>
      </c>
    </row>
    <row r="15" spans="1:4" x14ac:dyDescent="0.25">
      <c r="A15" s="58" t="s">
        <v>194</v>
      </c>
      <c r="B15" s="94">
        <v>74391891.239999995</v>
      </c>
      <c r="C15" s="94">
        <v>129400408.67</v>
      </c>
      <c r="D15" s="94">
        <v>125991792.39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150981216.75999999</v>
      </c>
      <c r="D17" s="14">
        <f>D18+D19</f>
        <v>149242950.13</v>
      </c>
    </row>
    <row r="18" spans="1:4" x14ac:dyDescent="0.25">
      <c r="A18" s="58" t="s">
        <v>196</v>
      </c>
      <c r="B18" s="16">
        <v>0</v>
      </c>
      <c r="C18" s="47">
        <v>124539556.47</v>
      </c>
      <c r="D18" s="47">
        <v>122801289.84</v>
      </c>
    </row>
    <row r="19" spans="1:4" x14ac:dyDescent="0.25">
      <c r="A19" s="58" t="s">
        <v>197</v>
      </c>
      <c r="B19" s="16">
        <v>0</v>
      </c>
      <c r="C19" s="47">
        <v>26441660.289999999</v>
      </c>
      <c r="D19" s="47">
        <v>26441660.289999999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85728821.050000012</v>
      </c>
      <c r="D21" s="14">
        <f>D8-D13+D17</f>
        <v>88334535.439999998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85728821.050000012</v>
      </c>
      <c r="D23" s="14">
        <f>D21-D11</f>
        <v>88334535.439999998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-65252395.709999979</v>
      </c>
      <c r="D25" s="14">
        <f>D23-D17</f>
        <v>-60908414.689999998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-65252395.709999979</v>
      </c>
      <c r="D33" s="4">
        <f>D25+D29</f>
        <v>-60908414.689999998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195796831.08000001</v>
      </c>
      <c r="C48" s="96">
        <f>C9</f>
        <v>222172595.41999999</v>
      </c>
      <c r="D48" s="96">
        <f>D9</f>
        <v>222172595.41999999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195796831.08000001</v>
      </c>
      <c r="C53" s="47">
        <f>C14</f>
        <v>222469726.09999999</v>
      </c>
      <c r="D53" s="47">
        <f>D14</f>
        <v>221534361.36000001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124539556.47</v>
      </c>
      <c r="D55" s="47">
        <f>D18</f>
        <v>122801289.84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124242425.78999999</v>
      </c>
      <c r="D57" s="4">
        <f>D48+D49-D53+D55</f>
        <v>123439523.89999998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124242425.78999999</v>
      </c>
      <c r="D59" s="4">
        <f>D57-D49</f>
        <v>123439523.89999998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74391891.239999995</v>
      </c>
      <c r="C63" s="98">
        <f>C10</f>
        <v>64445143.640000001</v>
      </c>
      <c r="D63" s="98">
        <f>D10</f>
        <v>64445143.640000001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74391891.239999995</v>
      </c>
      <c r="C68" s="94">
        <f>C15</f>
        <v>129400408.67</v>
      </c>
      <c r="D68" s="94">
        <f>D15</f>
        <v>125991792.39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26441660.289999999</v>
      </c>
      <c r="D70" s="94">
        <f>D19</f>
        <v>26441660.289999999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-38513604.740000002</v>
      </c>
      <c r="D72" s="14">
        <f>D63+D64-D68+D70</f>
        <v>-35104988.460000001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-38513604.740000002</v>
      </c>
      <c r="D74" s="14">
        <f>D72-D64</f>
        <v>-35104988.460000001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3" zoomScale="75" zoomScaleNormal="75" workbookViewId="0">
      <selection activeCell="B9" sqref="B9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3" t="s">
        <v>224</v>
      </c>
      <c r="B1" s="164"/>
      <c r="C1" s="164"/>
      <c r="D1" s="164"/>
      <c r="E1" s="164"/>
      <c r="F1" s="164"/>
      <c r="G1" s="165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30 de Septiembre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7" t="s">
        <v>226</v>
      </c>
      <c r="B6" s="169" t="s">
        <v>227</v>
      </c>
      <c r="C6" s="169"/>
      <c r="D6" s="169"/>
      <c r="E6" s="169"/>
      <c r="F6" s="169"/>
      <c r="G6" s="169" t="s">
        <v>228</v>
      </c>
    </row>
    <row r="7" spans="1:7" ht="30" x14ac:dyDescent="0.25">
      <c r="A7" s="168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9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27247181.34</v>
      </c>
      <c r="C9" s="47">
        <v>800000</v>
      </c>
      <c r="D9" s="47">
        <f>B9+C9</f>
        <v>28047181.34</v>
      </c>
      <c r="E9" s="47">
        <v>26078725.289999999</v>
      </c>
      <c r="F9" s="47">
        <v>26078725.210000001</v>
      </c>
      <c r="G9" s="47">
        <f>F9-B9</f>
        <v>-1168456.129999999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f t="shared" ref="D10:D15" si="0">B10+C10</f>
        <v>0</v>
      </c>
      <c r="E10" s="47">
        <v>0</v>
      </c>
      <c r="F10" s="47">
        <v>0</v>
      </c>
      <c r="G10" s="47">
        <f t="shared" ref="G10:G39" si="1">F10-B10</f>
        <v>0</v>
      </c>
    </row>
    <row r="11" spans="1:7" x14ac:dyDescent="0.25">
      <c r="A11" s="58" t="s">
        <v>236</v>
      </c>
      <c r="B11" s="47">
        <v>1163984.55</v>
      </c>
      <c r="C11" s="47">
        <v>-400000</v>
      </c>
      <c r="D11" s="47">
        <f t="shared" si="0"/>
        <v>763984.55</v>
      </c>
      <c r="E11" s="47">
        <v>511765.75</v>
      </c>
      <c r="F11" s="47">
        <v>511765.73</v>
      </c>
      <c r="G11" s="47">
        <f t="shared" si="1"/>
        <v>-652218.82000000007</v>
      </c>
    </row>
    <row r="12" spans="1:7" x14ac:dyDescent="0.25">
      <c r="A12" s="58" t="s">
        <v>237</v>
      </c>
      <c r="B12" s="47">
        <v>21488046.260000002</v>
      </c>
      <c r="C12" s="47">
        <v>434811.05</v>
      </c>
      <c r="D12" s="47">
        <f t="shared" si="0"/>
        <v>21922857.310000002</v>
      </c>
      <c r="E12" s="47">
        <v>17836743.52</v>
      </c>
      <c r="F12" s="47">
        <v>17836743.370000001</v>
      </c>
      <c r="G12" s="47">
        <f t="shared" si="1"/>
        <v>-3651302.8900000006</v>
      </c>
    </row>
    <row r="13" spans="1:7" x14ac:dyDescent="0.25">
      <c r="A13" s="58" t="s">
        <v>238</v>
      </c>
      <c r="B13" s="47">
        <v>2783607.14</v>
      </c>
      <c r="C13" s="47">
        <v>2554178.9500000002</v>
      </c>
      <c r="D13" s="47">
        <f t="shared" si="0"/>
        <v>5337786.09</v>
      </c>
      <c r="E13" s="47">
        <v>5640126.3700000001</v>
      </c>
      <c r="F13" s="47">
        <v>5640126.4000000004</v>
      </c>
      <c r="G13" s="47">
        <f t="shared" si="1"/>
        <v>2856519.2600000002</v>
      </c>
    </row>
    <row r="14" spans="1:7" x14ac:dyDescent="0.25">
      <c r="A14" s="58" t="s">
        <v>239</v>
      </c>
      <c r="B14" s="47">
        <v>1713082.92</v>
      </c>
      <c r="C14" s="47">
        <v>311010</v>
      </c>
      <c r="D14" s="47">
        <f t="shared" si="0"/>
        <v>2024092.92</v>
      </c>
      <c r="E14" s="47">
        <v>1784278.95</v>
      </c>
      <c r="F14" s="47">
        <v>1784279.17</v>
      </c>
      <c r="G14" s="47">
        <f t="shared" si="1"/>
        <v>71196.25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f t="shared" si="0"/>
        <v>0</v>
      </c>
      <c r="E15" s="47">
        <v>0</v>
      </c>
      <c r="F15" s="47">
        <v>0</v>
      </c>
      <c r="G15" s="47">
        <f t="shared" si="1"/>
        <v>0</v>
      </c>
    </row>
    <row r="16" spans="1:7" x14ac:dyDescent="0.25">
      <c r="A16" s="92" t="s">
        <v>241</v>
      </c>
      <c r="B16" s="47">
        <f t="shared" ref="B16:F16" si="2">SUM(B17:B27)</f>
        <v>139590337.76999998</v>
      </c>
      <c r="C16" s="47">
        <f t="shared" si="2"/>
        <v>7629200.2299999995</v>
      </c>
      <c r="D16" s="47">
        <f t="shared" si="2"/>
        <v>147219538</v>
      </c>
      <c r="E16" s="47">
        <f t="shared" si="2"/>
        <v>118209955.78999999</v>
      </c>
      <c r="F16" s="47">
        <f t="shared" si="2"/>
        <v>118209955.78999999</v>
      </c>
      <c r="G16" s="47">
        <f t="shared" si="1"/>
        <v>-21380381.979999989</v>
      </c>
    </row>
    <row r="17" spans="1:7" x14ac:dyDescent="0.25">
      <c r="A17" s="77" t="s">
        <v>242</v>
      </c>
      <c r="B17" s="47">
        <v>80841953.810000002</v>
      </c>
      <c r="C17" s="47">
        <v>6262294.1900000004</v>
      </c>
      <c r="D17" s="47">
        <f t="shared" ref="D17:D27" si="3">B17+C17</f>
        <v>87104248</v>
      </c>
      <c r="E17" s="47">
        <v>69283386.650000006</v>
      </c>
      <c r="F17" s="47">
        <v>69283386.650000006</v>
      </c>
      <c r="G17" s="47">
        <f t="shared" si="1"/>
        <v>-11558567.159999996</v>
      </c>
    </row>
    <row r="18" spans="1:7" x14ac:dyDescent="0.25">
      <c r="A18" s="77" t="s">
        <v>243</v>
      </c>
      <c r="B18" s="47">
        <v>36016680.710000001</v>
      </c>
      <c r="C18" s="47">
        <v>2853118.29</v>
      </c>
      <c r="D18" s="47">
        <f t="shared" si="3"/>
        <v>38869799</v>
      </c>
      <c r="E18" s="47">
        <v>31600858.809999999</v>
      </c>
      <c r="F18" s="47">
        <v>31600858.809999999</v>
      </c>
      <c r="G18" s="47">
        <f t="shared" si="1"/>
        <v>-4415821.9000000022</v>
      </c>
    </row>
    <row r="19" spans="1:7" x14ac:dyDescent="0.25">
      <c r="A19" s="77" t="s">
        <v>244</v>
      </c>
      <c r="B19" s="47">
        <v>9312170.3200000003</v>
      </c>
      <c r="C19" s="47">
        <v>-2436987.3199999998</v>
      </c>
      <c r="D19" s="47">
        <f t="shared" si="3"/>
        <v>6875183</v>
      </c>
      <c r="E19" s="47">
        <v>5664107.7699999996</v>
      </c>
      <c r="F19" s="47">
        <v>5664107.7699999996</v>
      </c>
      <c r="G19" s="47">
        <f t="shared" si="1"/>
        <v>-3648062.5500000007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f t="shared" si="3"/>
        <v>0</v>
      </c>
      <c r="E20" s="47">
        <v>0</v>
      </c>
      <c r="F20" s="47">
        <v>0</v>
      </c>
      <c r="G20" s="47">
        <f t="shared" si="1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f t="shared" si="3"/>
        <v>0</v>
      </c>
      <c r="E21" s="47">
        <v>0</v>
      </c>
      <c r="F21" s="47">
        <v>0</v>
      </c>
      <c r="G21" s="47">
        <f t="shared" si="1"/>
        <v>0</v>
      </c>
    </row>
    <row r="22" spans="1:7" x14ac:dyDescent="0.25">
      <c r="A22" s="77" t="s">
        <v>247</v>
      </c>
      <c r="B22" s="47">
        <v>3546506.99</v>
      </c>
      <c r="C22" s="47">
        <v>430126.01</v>
      </c>
      <c r="D22" s="47">
        <f t="shared" si="3"/>
        <v>3976633</v>
      </c>
      <c r="E22" s="47">
        <v>2675085.21</v>
      </c>
      <c r="F22" s="47">
        <v>2675085.21</v>
      </c>
      <c r="G22" s="47">
        <f t="shared" si="1"/>
        <v>-871421.78000000026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f t="shared" si="3"/>
        <v>0</v>
      </c>
      <c r="E23" s="47">
        <v>0</v>
      </c>
      <c r="F23" s="47">
        <v>0</v>
      </c>
      <c r="G23" s="47">
        <f t="shared" si="1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f t="shared" si="3"/>
        <v>0</v>
      </c>
      <c r="E24" s="47">
        <v>0</v>
      </c>
      <c r="F24" s="47">
        <v>0</v>
      </c>
      <c r="G24" s="47">
        <f t="shared" si="1"/>
        <v>0</v>
      </c>
    </row>
    <row r="25" spans="1:7" x14ac:dyDescent="0.25">
      <c r="A25" s="77" t="s">
        <v>250</v>
      </c>
      <c r="B25" s="47">
        <v>1459634.57</v>
      </c>
      <c r="C25" s="47">
        <v>518803.43</v>
      </c>
      <c r="D25" s="47">
        <f t="shared" si="3"/>
        <v>1978438</v>
      </c>
      <c r="E25" s="47">
        <v>1428822.35</v>
      </c>
      <c r="F25" s="47">
        <v>1428822.35</v>
      </c>
      <c r="G25" s="47">
        <f t="shared" si="1"/>
        <v>-30812.219999999972</v>
      </c>
    </row>
    <row r="26" spans="1:7" x14ac:dyDescent="0.25">
      <c r="A26" s="77" t="s">
        <v>251</v>
      </c>
      <c r="B26" s="47">
        <v>8413391.3699999992</v>
      </c>
      <c r="C26" s="47">
        <v>1845.63</v>
      </c>
      <c r="D26" s="47">
        <f t="shared" si="3"/>
        <v>8415237</v>
      </c>
      <c r="E26" s="47">
        <v>7557695</v>
      </c>
      <c r="F26" s="47">
        <v>7557695</v>
      </c>
      <c r="G26" s="47">
        <f t="shared" si="1"/>
        <v>-855696.36999999918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f t="shared" si="3"/>
        <v>0</v>
      </c>
      <c r="E27" s="47">
        <v>0</v>
      </c>
      <c r="F27" s="47">
        <v>0</v>
      </c>
      <c r="G27" s="47">
        <f t="shared" si="1"/>
        <v>0</v>
      </c>
    </row>
    <row r="28" spans="1:7" x14ac:dyDescent="0.25">
      <c r="A28" s="58" t="s">
        <v>253</v>
      </c>
      <c r="B28" s="47">
        <f>SUM(B29:B33)</f>
        <v>1440986.5399999998</v>
      </c>
      <c r="C28" s="47">
        <f t="shared" ref="C28:F28" si="4">SUM(C29:C33)</f>
        <v>823721.46</v>
      </c>
      <c r="D28" s="47">
        <f t="shared" si="4"/>
        <v>2264708</v>
      </c>
      <c r="E28" s="47">
        <f t="shared" si="4"/>
        <v>1713189.0899999999</v>
      </c>
      <c r="F28" s="47">
        <f t="shared" si="4"/>
        <v>1713189.0899999999</v>
      </c>
      <c r="G28" s="47">
        <f t="shared" si="1"/>
        <v>272202.55000000005</v>
      </c>
    </row>
    <row r="29" spans="1:7" x14ac:dyDescent="0.25">
      <c r="A29" s="77" t="s">
        <v>254</v>
      </c>
      <c r="B29" s="47">
        <v>14225.94</v>
      </c>
      <c r="C29" s="47">
        <v>-125.94</v>
      </c>
      <c r="D29" s="47">
        <f t="shared" ref="D29:D33" si="5">B29+C29</f>
        <v>14100</v>
      </c>
      <c r="E29" s="47">
        <v>4174.2</v>
      </c>
      <c r="F29" s="47">
        <v>4174.2</v>
      </c>
      <c r="G29" s="47">
        <f t="shared" si="1"/>
        <v>-10051.740000000002</v>
      </c>
    </row>
    <row r="30" spans="1:7" x14ac:dyDescent="0.25">
      <c r="A30" s="77" t="s">
        <v>255</v>
      </c>
      <c r="B30" s="47">
        <v>260470.67</v>
      </c>
      <c r="C30" s="47">
        <v>-44570.67</v>
      </c>
      <c r="D30" s="47">
        <f t="shared" si="5"/>
        <v>215900</v>
      </c>
      <c r="E30" s="47">
        <v>161382.70000000001</v>
      </c>
      <c r="F30" s="47">
        <v>161382.70000000001</v>
      </c>
      <c r="G30" s="47">
        <f t="shared" si="1"/>
        <v>-99087.97</v>
      </c>
    </row>
    <row r="31" spans="1:7" x14ac:dyDescent="0.25">
      <c r="A31" s="77" t="s">
        <v>256</v>
      </c>
      <c r="B31" s="47">
        <v>1049780.19</v>
      </c>
      <c r="C31" s="47">
        <v>463976.81</v>
      </c>
      <c r="D31" s="47">
        <f t="shared" si="5"/>
        <v>1513757</v>
      </c>
      <c r="E31" s="47">
        <v>1138039.67</v>
      </c>
      <c r="F31" s="47">
        <v>1138039.67</v>
      </c>
      <c r="G31" s="47">
        <f t="shared" si="1"/>
        <v>88259.479999999981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f t="shared" si="5"/>
        <v>0</v>
      </c>
      <c r="E32" s="47">
        <v>0</v>
      </c>
      <c r="F32" s="47">
        <v>0</v>
      </c>
      <c r="G32" s="47">
        <f t="shared" si="1"/>
        <v>0</v>
      </c>
    </row>
    <row r="33" spans="1:7" ht="14.45" customHeight="1" x14ac:dyDescent="0.25">
      <c r="A33" s="77" t="s">
        <v>258</v>
      </c>
      <c r="B33" s="47">
        <v>116509.74</v>
      </c>
      <c r="C33" s="47">
        <v>404441.26</v>
      </c>
      <c r="D33" s="47">
        <f t="shared" si="5"/>
        <v>520951</v>
      </c>
      <c r="E33" s="47">
        <v>409592.52</v>
      </c>
      <c r="F33" s="47">
        <v>409592.52</v>
      </c>
      <c r="G33" s="47">
        <f t="shared" si="1"/>
        <v>293082.78000000003</v>
      </c>
    </row>
    <row r="34" spans="1:7" ht="14.45" customHeight="1" x14ac:dyDescent="0.25">
      <c r="A34" s="58" t="s">
        <v>259</v>
      </c>
      <c r="B34" s="47">
        <v>369604.56</v>
      </c>
      <c r="C34" s="47">
        <v>56883168.270000003</v>
      </c>
      <c r="D34" s="47">
        <f>B34+C34</f>
        <v>57252772.830000006</v>
      </c>
      <c r="E34" s="47">
        <v>50397810.659999996</v>
      </c>
      <c r="F34" s="47">
        <v>50397810.659999996</v>
      </c>
      <c r="G34" s="47">
        <f t="shared" si="1"/>
        <v>50028206.099999994</v>
      </c>
    </row>
    <row r="35" spans="1:7" ht="14.45" customHeight="1" x14ac:dyDescent="0.25">
      <c r="A35" s="58" t="s">
        <v>260</v>
      </c>
      <c r="B35" s="47">
        <f>B36</f>
        <v>0</v>
      </c>
      <c r="C35" s="47">
        <f>C36</f>
        <v>0</v>
      </c>
      <c r="D35" s="47">
        <f>B35+C35</f>
        <v>0</v>
      </c>
      <c r="E35" s="47">
        <f>E36</f>
        <v>0</v>
      </c>
      <c r="F35" s="47">
        <f>F36</f>
        <v>0</v>
      </c>
      <c r="G35" s="47">
        <f t="shared" si="1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f>B36+C36</f>
        <v>0</v>
      </c>
      <c r="E36" s="47">
        <v>0</v>
      </c>
      <c r="F36" s="47">
        <v>0</v>
      </c>
      <c r="G36" s="47">
        <f t="shared" si="1"/>
        <v>0</v>
      </c>
    </row>
    <row r="37" spans="1:7" ht="14.45" customHeight="1" x14ac:dyDescent="0.25">
      <c r="A37" s="58" t="s">
        <v>262</v>
      </c>
      <c r="B37" s="47">
        <f>B38+B39</f>
        <v>0</v>
      </c>
      <c r="C37" s="47">
        <f t="shared" ref="C37:F37" si="6">C38+C39</f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1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f>B38+C38</f>
        <v>0</v>
      </c>
      <c r="E38" s="47">
        <v>0</v>
      </c>
      <c r="F38" s="47">
        <v>0</v>
      </c>
      <c r="G38" s="47">
        <f t="shared" si="1"/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f>B39+C39</f>
        <v>0</v>
      </c>
      <c r="E39" s="47">
        <v>0</v>
      </c>
      <c r="F39" s="47">
        <v>0</v>
      </c>
      <c r="G39" s="47">
        <f t="shared" si="1"/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>B9+B10+B11+B12+B13+B14+B15+B16+B28++B34+B35+B37</f>
        <v>195796831.07999998</v>
      </c>
      <c r="C41" s="4">
        <f t="shared" ref="C41:G41" si="7">C9+C10+C11+C12+C13+C14+C15+C16+C28++C34+C35+C37</f>
        <v>69036089.960000008</v>
      </c>
      <c r="D41" s="4">
        <f t="shared" si="7"/>
        <v>264832921.04000002</v>
      </c>
      <c r="E41" s="4">
        <f t="shared" si="7"/>
        <v>222172595.41999999</v>
      </c>
      <c r="F41" s="4">
        <f t="shared" si="7"/>
        <v>222172595.41999999</v>
      </c>
      <c r="G41" s="4">
        <f t="shared" si="7"/>
        <v>26375764.340000007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IF((F41-B41)&lt;0,0,(F41-B41))</f>
        <v>26375764.340000004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>SUM(B46:B53)</f>
        <v>74391891.239999995</v>
      </c>
      <c r="C45" s="47">
        <f t="shared" ref="C45:F45" si="8">SUM(C46:C53)</f>
        <v>6908108.7599999998</v>
      </c>
      <c r="D45" s="47">
        <f t="shared" si="8"/>
        <v>81300000</v>
      </c>
      <c r="E45" s="47">
        <f t="shared" si="8"/>
        <v>64445143.640000001</v>
      </c>
      <c r="F45" s="47">
        <f t="shared" si="8"/>
        <v>64445143.640000001</v>
      </c>
      <c r="G45" s="47">
        <f>F45-B45</f>
        <v>-9946747.599999994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f>B46+C46</f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f t="shared" ref="D47:D53" si="9">B47+C47</f>
        <v>0</v>
      </c>
      <c r="E47" s="47">
        <v>0</v>
      </c>
      <c r="F47" s="47">
        <v>0</v>
      </c>
      <c r="G47" s="47">
        <f t="shared" ref="G47:G48" si="10">F47-B47</f>
        <v>0</v>
      </c>
    </row>
    <row r="48" spans="1:7" x14ac:dyDescent="0.25">
      <c r="A48" s="80" t="s">
        <v>271</v>
      </c>
      <c r="B48" s="47">
        <v>24370050.449999999</v>
      </c>
      <c r="C48" s="47">
        <v>529949.55000000005</v>
      </c>
      <c r="D48" s="47">
        <f t="shared" si="9"/>
        <v>24900000</v>
      </c>
      <c r="E48" s="47">
        <v>22178910.75</v>
      </c>
      <c r="F48" s="47">
        <v>22178910.75</v>
      </c>
      <c r="G48" s="47">
        <f t="shared" si="10"/>
        <v>-2191139.6999999993</v>
      </c>
    </row>
    <row r="49" spans="1:7" ht="30" x14ac:dyDescent="0.25">
      <c r="A49" s="80" t="s">
        <v>272</v>
      </c>
      <c r="B49" s="47">
        <v>50021840.789999999</v>
      </c>
      <c r="C49" s="47">
        <v>6378159.21</v>
      </c>
      <c r="D49" s="47">
        <f t="shared" si="9"/>
        <v>56400000</v>
      </c>
      <c r="E49" s="47">
        <v>42266232.890000001</v>
      </c>
      <c r="F49" s="47">
        <v>42266232.890000001</v>
      </c>
      <c r="G49" s="47">
        <f>F49-B49</f>
        <v>-7755607.8999999985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f t="shared" si="9"/>
        <v>0</v>
      </c>
      <c r="E50" s="47">
        <v>0</v>
      </c>
      <c r="F50" s="47">
        <v>0</v>
      </c>
      <c r="G50" s="47">
        <f t="shared" ref="G50:G63" si="11">F50-B50</f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f t="shared" si="9"/>
        <v>0</v>
      </c>
      <c r="E51" s="47">
        <v>0</v>
      </c>
      <c r="F51" s="47">
        <v>0</v>
      </c>
      <c r="G51" s="47">
        <f t="shared" si="11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f t="shared" si="9"/>
        <v>0</v>
      </c>
      <c r="E52" s="47">
        <v>0</v>
      </c>
      <c r="F52" s="47">
        <v>0</v>
      </c>
      <c r="G52" s="47">
        <f t="shared" si="11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f t="shared" si="9"/>
        <v>0</v>
      </c>
      <c r="E53" s="47">
        <v>0</v>
      </c>
      <c r="F53" s="47">
        <v>0</v>
      </c>
      <c r="G53" s="47">
        <f t="shared" si="11"/>
        <v>0</v>
      </c>
    </row>
    <row r="54" spans="1:7" x14ac:dyDescent="0.25">
      <c r="A54" s="58" t="s">
        <v>277</v>
      </c>
      <c r="B54" s="47">
        <f>SUM(B55:B58)</f>
        <v>0</v>
      </c>
      <c r="C54" s="47">
        <f t="shared" ref="C54:F54" si="12">SUM(C55:C58)</f>
        <v>0</v>
      </c>
      <c r="D54" s="47">
        <f t="shared" si="12"/>
        <v>0</v>
      </c>
      <c r="E54" s="47">
        <f t="shared" si="12"/>
        <v>0</v>
      </c>
      <c r="F54" s="47">
        <f t="shared" si="12"/>
        <v>0</v>
      </c>
      <c r="G54" s="47">
        <f t="shared" si="11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f t="shared" ref="D55:D58" si="13">B55+C55</f>
        <v>0</v>
      </c>
      <c r="E55" s="47">
        <v>0</v>
      </c>
      <c r="F55" s="47">
        <v>0</v>
      </c>
      <c r="G55" s="47">
        <f t="shared" si="11"/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f t="shared" si="13"/>
        <v>0</v>
      </c>
      <c r="E56" s="47">
        <v>0</v>
      </c>
      <c r="F56" s="47">
        <v>0</v>
      </c>
      <c r="G56" s="47">
        <f t="shared" si="11"/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f t="shared" si="13"/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f t="shared" si="13"/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>B60+B61</f>
        <v>0</v>
      </c>
      <c r="C59" s="47">
        <f t="shared" ref="C59:F59" si="14">C60+C61</f>
        <v>0</v>
      </c>
      <c r="D59" s="47">
        <f t="shared" si="14"/>
        <v>0</v>
      </c>
      <c r="E59" s="47">
        <f t="shared" si="14"/>
        <v>0</v>
      </c>
      <c r="F59" s="47">
        <f t="shared" si="14"/>
        <v>0</v>
      </c>
      <c r="G59" s="47">
        <f t="shared" si="11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f t="shared" ref="D60:D63" si="15">B60+C60</f>
        <v>0</v>
      </c>
      <c r="E60" s="47">
        <v>0</v>
      </c>
      <c r="F60" s="47">
        <v>0</v>
      </c>
      <c r="G60" s="47">
        <f t="shared" si="11"/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f t="shared" si="15"/>
        <v>0</v>
      </c>
      <c r="E61" s="47">
        <v>0</v>
      </c>
      <c r="F61" s="47">
        <v>0</v>
      </c>
      <c r="G61" s="47">
        <f t="shared" si="11"/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f t="shared" si="15"/>
        <v>0</v>
      </c>
      <c r="E62" s="47">
        <v>0</v>
      </c>
      <c r="F62" s="47">
        <v>0</v>
      </c>
      <c r="G62" s="47">
        <f t="shared" si="11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f t="shared" si="15"/>
        <v>0</v>
      </c>
      <c r="E63" s="47">
        <v>0</v>
      </c>
      <c r="F63" s="47">
        <v>0</v>
      </c>
      <c r="G63" s="47">
        <f t="shared" si="11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>B45+B54+B59+B62+B63</f>
        <v>74391891.239999995</v>
      </c>
      <c r="C65" s="4">
        <f t="shared" ref="C65:F65" si="16">C45+C54+C59+C62+C63</f>
        <v>6908108.7599999998</v>
      </c>
      <c r="D65" s="4">
        <f t="shared" si="16"/>
        <v>81300000</v>
      </c>
      <c r="E65" s="4">
        <f t="shared" si="16"/>
        <v>64445143.640000001</v>
      </c>
      <c r="F65" s="4">
        <f t="shared" si="16"/>
        <v>64445143.640000001</v>
      </c>
      <c r="G65" s="4">
        <f>F65-B65</f>
        <v>-9946747.599999994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>B68</f>
        <v>0</v>
      </c>
      <c r="C67" s="4">
        <f t="shared" ref="C67:G67" si="17">C68</f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f>B68+C68</f>
        <v>0</v>
      </c>
      <c r="E68" s="47">
        <v>0</v>
      </c>
      <c r="F68" s="47">
        <v>0</v>
      </c>
      <c r="G68" s="47">
        <f t="shared" ref="G68" si="18"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>B41+B65+B67</f>
        <v>270188722.31999999</v>
      </c>
      <c r="C70" s="4">
        <f t="shared" ref="C70:G70" si="19">C41+C65+C67</f>
        <v>75944198.720000014</v>
      </c>
      <c r="D70" s="4">
        <f t="shared" si="19"/>
        <v>346132921.04000002</v>
      </c>
      <c r="E70" s="4">
        <f t="shared" si="19"/>
        <v>286617739.06</v>
      </c>
      <c r="F70" s="4">
        <f t="shared" si="19"/>
        <v>286617739.06</v>
      </c>
      <c r="G70" s="4">
        <f t="shared" si="19"/>
        <v>16429016.740000013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20">B73+B74</f>
        <v>0</v>
      </c>
      <c r="C75" s="4">
        <f t="shared" si="20"/>
        <v>0</v>
      </c>
      <c r="D75" s="4">
        <f t="shared" si="20"/>
        <v>0</v>
      </c>
      <c r="E75" s="4">
        <f t="shared" si="20"/>
        <v>0</v>
      </c>
      <c r="F75" s="4">
        <f t="shared" si="20"/>
        <v>0</v>
      </c>
      <c r="G75" s="4">
        <f t="shared" si="20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1:F75 G71:G7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2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2" t="s">
        <v>295</v>
      </c>
      <c r="B1" s="164"/>
      <c r="C1" s="164"/>
      <c r="D1" s="164"/>
      <c r="E1" s="164"/>
      <c r="F1" s="164"/>
      <c r="G1" s="165"/>
    </row>
    <row r="2" spans="1:7" x14ac:dyDescent="0.25">
      <c r="A2" s="125" t="str">
        <f>'Formato 1'!A2</f>
        <v>MUNICIPIO DE URIANGATO GTO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30 de Septiembre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70" t="s">
        <v>4</v>
      </c>
      <c r="B7" s="170" t="s">
        <v>298</v>
      </c>
      <c r="C7" s="170"/>
      <c r="D7" s="170"/>
      <c r="E7" s="170"/>
      <c r="F7" s="170"/>
      <c r="G7" s="171" t="s">
        <v>299</v>
      </c>
    </row>
    <row r="8" spans="1:7" ht="30" x14ac:dyDescent="0.25">
      <c r="A8" s="170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0"/>
    </row>
    <row r="9" spans="1:7" x14ac:dyDescent="0.25">
      <c r="A9" s="27" t="s">
        <v>304</v>
      </c>
      <c r="B9" s="83">
        <f>B10+B18+B189+B28+B38+B48+B58+B62+B71+B75</f>
        <v>195796831.08000001</v>
      </c>
      <c r="C9" s="83">
        <f t="shared" ref="C9:G9" si="0">C10+C18+C189+C28+C38+C48+C58+C62+C71+C75</f>
        <v>115426965.44</v>
      </c>
      <c r="D9" s="83">
        <f t="shared" si="0"/>
        <v>311223796.52000004</v>
      </c>
      <c r="E9" s="83">
        <f t="shared" si="0"/>
        <v>222469726.10000002</v>
      </c>
      <c r="F9" s="83">
        <f t="shared" si="0"/>
        <v>221534361.35999998</v>
      </c>
      <c r="G9" s="83">
        <f t="shared" si="0"/>
        <v>88754070.420000002</v>
      </c>
    </row>
    <row r="10" spans="1:7" x14ac:dyDescent="0.25">
      <c r="A10" s="84" t="s">
        <v>305</v>
      </c>
      <c r="B10" s="83">
        <f>SUM(B11:B17)</f>
        <v>86272557.870000005</v>
      </c>
      <c r="C10" s="83">
        <f t="shared" ref="C10:G10" si="1">SUM(C11:C17)</f>
        <v>2349454.83</v>
      </c>
      <c r="D10" s="83">
        <f t="shared" si="1"/>
        <v>88622012.700000018</v>
      </c>
      <c r="E10" s="83">
        <f t="shared" si="1"/>
        <v>52576106.049999997</v>
      </c>
      <c r="F10" s="83">
        <f t="shared" si="1"/>
        <v>52581531.25</v>
      </c>
      <c r="G10" s="83">
        <f t="shared" si="1"/>
        <v>36045906.649999999</v>
      </c>
    </row>
    <row r="11" spans="1:7" x14ac:dyDescent="0.25">
      <c r="A11" s="85" t="s">
        <v>306</v>
      </c>
      <c r="B11" s="75">
        <v>61904515.210000001</v>
      </c>
      <c r="C11" s="75">
        <v>282296.84999999998</v>
      </c>
      <c r="D11" s="75">
        <f>B11+C11</f>
        <v>62186812.060000002</v>
      </c>
      <c r="E11" s="75">
        <v>45402994.960000001</v>
      </c>
      <c r="F11" s="75">
        <v>45408052.520000003</v>
      </c>
      <c r="G11" s="75">
        <f>D11-E11</f>
        <v>16783817.100000001</v>
      </c>
    </row>
    <row r="12" spans="1:7" x14ac:dyDescent="0.25">
      <c r="A12" s="85" t="s">
        <v>307</v>
      </c>
      <c r="B12" s="75">
        <v>29818.97</v>
      </c>
      <c r="C12" s="75">
        <v>27600</v>
      </c>
      <c r="D12" s="75">
        <f t="shared" ref="D12:D17" si="2">B12+C12</f>
        <v>57418.97</v>
      </c>
      <c r="E12" s="75">
        <v>44293.58</v>
      </c>
      <c r="F12" s="75">
        <v>44293.58</v>
      </c>
      <c r="G12" s="75">
        <f t="shared" ref="G12:G17" si="3">D12-E12</f>
        <v>13125.39</v>
      </c>
    </row>
    <row r="13" spans="1:7" x14ac:dyDescent="0.25">
      <c r="A13" s="85" t="s">
        <v>308</v>
      </c>
      <c r="B13" s="75">
        <v>12930587.630000001</v>
      </c>
      <c r="C13" s="75">
        <v>1039336.91</v>
      </c>
      <c r="D13" s="75">
        <f t="shared" si="2"/>
        <v>13969924.540000001</v>
      </c>
      <c r="E13" s="75">
        <v>2150444.6</v>
      </c>
      <c r="F13" s="75">
        <v>2150444.6</v>
      </c>
      <c r="G13" s="75">
        <f t="shared" si="3"/>
        <v>11819479.940000001</v>
      </c>
    </row>
    <row r="14" spans="1:7" x14ac:dyDescent="0.25">
      <c r="A14" s="85" t="s">
        <v>309</v>
      </c>
      <c r="B14" s="75">
        <v>0</v>
      </c>
      <c r="C14" s="75">
        <v>0</v>
      </c>
      <c r="D14" s="75">
        <f t="shared" si="2"/>
        <v>0</v>
      </c>
      <c r="E14" s="75">
        <v>0</v>
      </c>
      <c r="F14" s="75">
        <v>0</v>
      </c>
      <c r="G14" s="75">
        <f t="shared" si="3"/>
        <v>0</v>
      </c>
    </row>
    <row r="15" spans="1:7" x14ac:dyDescent="0.25">
      <c r="A15" s="85" t="s">
        <v>310</v>
      </c>
      <c r="B15" s="75">
        <v>9807636.0600000005</v>
      </c>
      <c r="C15" s="75">
        <v>1499667.53</v>
      </c>
      <c r="D15" s="75">
        <f t="shared" si="2"/>
        <v>11307303.59</v>
      </c>
      <c r="E15" s="75">
        <v>4978372.91</v>
      </c>
      <c r="F15" s="75">
        <v>4978740.55</v>
      </c>
      <c r="G15" s="75">
        <f t="shared" si="3"/>
        <v>6328930.6799999997</v>
      </c>
    </row>
    <row r="16" spans="1:7" x14ac:dyDescent="0.25">
      <c r="A16" s="85" t="s">
        <v>311</v>
      </c>
      <c r="B16" s="75">
        <v>1600000</v>
      </c>
      <c r="C16" s="75">
        <v>-499446.46</v>
      </c>
      <c r="D16" s="75">
        <f t="shared" si="2"/>
        <v>1100553.54</v>
      </c>
      <c r="E16" s="75">
        <v>0</v>
      </c>
      <c r="F16" s="75">
        <v>0</v>
      </c>
      <c r="G16" s="75">
        <f t="shared" si="3"/>
        <v>1100553.54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</row>
    <row r="18" spans="1:7" x14ac:dyDescent="0.25">
      <c r="A18" s="84" t="s">
        <v>313</v>
      </c>
      <c r="B18" s="83">
        <f>SUM(B19:B27)</f>
        <v>19555909.400000002</v>
      </c>
      <c r="C18" s="83">
        <f t="shared" ref="C18:G18" si="4">SUM(C19:C27)</f>
        <v>2606342.7799999998</v>
      </c>
      <c r="D18" s="83">
        <f t="shared" si="4"/>
        <v>22162252.18</v>
      </c>
      <c r="E18" s="83">
        <f t="shared" si="4"/>
        <v>17089930.939999998</v>
      </c>
      <c r="F18" s="83">
        <f t="shared" si="4"/>
        <v>17074081.27</v>
      </c>
      <c r="G18" s="83">
        <f t="shared" si="4"/>
        <v>5072321.2399999993</v>
      </c>
    </row>
    <row r="19" spans="1:7" x14ac:dyDescent="0.25">
      <c r="A19" s="85" t="s">
        <v>314</v>
      </c>
      <c r="B19" s="75">
        <v>1806466.53</v>
      </c>
      <c r="C19" s="75">
        <v>213250</v>
      </c>
      <c r="D19" s="75">
        <f t="shared" ref="D19:D27" si="5">B19+C19</f>
        <v>2019716.53</v>
      </c>
      <c r="E19" s="75">
        <v>1063375.78</v>
      </c>
      <c r="F19" s="75">
        <v>1053613.6599999999</v>
      </c>
      <c r="G19" s="75">
        <f t="shared" ref="G19:G27" si="6">D19-E19</f>
        <v>956340.75</v>
      </c>
    </row>
    <row r="20" spans="1:7" x14ac:dyDescent="0.25">
      <c r="A20" s="85" t="s">
        <v>315</v>
      </c>
      <c r="B20" s="75">
        <v>718824.15</v>
      </c>
      <c r="C20" s="75">
        <v>-70500</v>
      </c>
      <c r="D20" s="75">
        <f t="shared" si="5"/>
        <v>648324.15</v>
      </c>
      <c r="E20" s="75">
        <v>273089.88</v>
      </c>
      <c r="F20" s="75">
        <v>269912.48</v>
      </c>
      <c r="G20" s="75">
        <f t="shared" si="6"/>
        <v>375234.27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f t="shared" si="5"/>
        <v>0</v>
      </c>
      <c r="E21" s="75">
        <v>0</v>
      </c>
      <c r="F21" s="75">
        <v>0</v>
      </c>
      <c r="G21" s="75">
        <f t="shared" si="6"/>
        <v>0</v>
      </c>
    </row>
    <row r="22" spans="1:7" x14ac:dyDescent="0.25">
      <c r="A22" s="85" t="s">
        <v>317</v>
      </c>
      <c r="B22" s="75">
        <v>4819429.26</v>
      </c>
      <c r="C22" s="75">
        <v>501500</v>
      </c>
      <c r="D22" s="75">
        <f t="shared" si="5"/>
        <v>5320929.26</v>
      </c>
      <c r="E22" s="75">
        <v>4086702.45</v>
      </c>
      <c r="F22" s="75">
        <v>4085892.45</v>
      </c>
      <c r="G22" s="75">
        <f t="shared" si="6"/>
        <v>1234226.8099999996</v>
      </c>
    </row>
    <row r="23" spans="1:7" x14ac:dyDescent="0.25">
      <c r="A23" s="85" t="s">
        <v>318</v>
      </c>
      <c r="B23" s="75">
        <v>3215150</v>
      </c>
      <c r="C23" s="75">
        <v>425000</v>
      </c>
      <c r="D23" s="75">
        <f t="shared" si="5"/>
        <v>3640150</v>
      </c>
      <c r="E23" s="75">
        <v>3310581.21</v>
      </c>
      <c r="F23" s="75">
        <v>3309781.21</v>
      </c>
      <c r="G23" s="75">
        <f t="shared" si="6"/>
        <v>329568.79000000004</v>
      </c>
    </row>
    <row r="24" spans="1:7" x14ac:dyDescent="0.25">
      <c r="A24" s="85" t="s">
        <v>319</v>
      </c>
      <c r="B24" s="75">
        <v>5886246.1100000003</v>
      </c>
      <c r="C24" s="75">
        <v>680445.98</v>
      </c>
      <c r="D24" s="75">
        <f t="shared" si="5"/>
        <v>6566692.0899999999</v>
      </c>
      <c r="E24" s="75">
        <v>5373669.79</v>
      </c>
      <c r="F24" s="75">
        <v>5373469.79</v>
      </c>
      <c r="G24" s="75">
        <f t="shared" si="6"/>
        <v>1193022.2999999998</v>
      </c>
    </row>
    <row r="25" spans="1:7" x14ac:dyDescent="0.25">
      <c r="A25" s="85" t="s">
        <v>320</v>
      </c>
      <c r="B25" s="75">
        <v>916829.91</v>
      </c>
      <c r="C25" s="75">
        <v>487200</v>
      </c>
      <c r="D25" s="75">
        <f t="shared" si="5"/>
        <v>1404029.9100000001</v>
      </c>
      <c r="E25" s="75">
        <v>1224668.1000000001</v>
      </c>
      <c r="F25" s="75">
        <v>1224668.1000000001</v>
      </c>
      <c r="G25" s="75">
        <f t="shared" si="6"/>
        <v>179361.81000000006</v>
      </c>
    </row>
    <row r="26" spans="1:7" x14ac:dyDescent="0.25">
      <c r="A26" s="85" t="s">
        <v>321</v>
      </c>
      <c r="B26" s="75">
        <v>120000</v>
      </c>
      <c r="C26" s="75">
        <v>0</v>
      </c>
      <c r="D26" s="75">
        <f t="shared" si="5"/>
        <v>120000</v>
      </c>
      <c r="E26" s="75">
        <v>118465.68</v>
      </c>
      <c r="F26" s="75">
        <v>118465.68</v>
      </c>
      <c r="G26" s="75">
        <f t="shared" si="6"/>
        <v>1534.320000000007</v>
      </c>
    </row>
    <row r="27" spans="1:7" x14ac:dyDescent="0.25">
      <c r="A27" s="85" t="s">
        <v>322</v>
      </c>
      <c r="B27" s="75">
        <v>2072963.44</v>
      </c>
      <c r="C27" s="75">
        <v>369446.8</v>
      </c>
      <c r="D27" s="75">
        <f t="shared" si="5"/>
        <v>2442410.2399999998</v>
      </c>
      <c r="E27" s="75">
        <v>1639378.05</v>
      </c>
      <c r="F27" s="75">
        <v>1638277.9</v>
      </c>
      <c r="G27" s="75">
        <f t="shared" si="6"/>
        <v>803032.18999999971</v>
      </c>
    </row>
    <row r="28" spans="1:7" x14ac:dyDescent="0.25">
      <c r="A28" s="84" t="s">
        <v>323</v>
      </c>
      <c r="B28" s="83">
        <f>SUM(B29:B37)</f>
        <v>46280987.190000005</v>
      </c>
      <c r="C28" s="83">
        <f t="shared" ref="C28:G28" si="7">SUM(C29:C37)</f>
        <v>7921373.459999999</v>
      </c>
      <c r="D28" s="83">
        <f t="shared" si="7"/>
        <v>54202360.650000006</v>
      </c>
      <c r="E28" s="83">
        <f t="shared" si="7"/>
        <v>28649313.759999998</v>
      </c>
      <c r="F28" s="83">
        <f t="shared" si="7"/>
        <v>28360982.170000002</v>
      </c>
      <c r="G28" s="83">
        <f t="shared" si="7"/>
        <v>25553046.890000001</v>
      </c>
    </row>
    <row r="29" spans="1:7" x14ac:dyDescent="0.25">
      <c r="A29" s="85" t="s">
        <v>324</v>
      </c>
      <c r="B29" s="75">
        <v>10956017.210000001</v>
      </c>
      <c r="C29" s="75">
        <v>1278000</v>
      </c>
      <c r="D29" s="75">
        <f t="shared" ref="D29:D82" si="8">B29+C29</f>
        <v>12234017.210000001</v>
      </c>
      <c r="E29" s="75">
        <v>8280424.4199999999</v>
      </c>
      <c r="F29" s="75">
        <v>8267785.5199999996</v>
      </c>
      <c r="G29" s="75">
        <f t="shared" ref="G29:G37" si="9">D29-E29</f>
        <v>3953592.790000001</v>
      </c>
    </row>
    <row r="30" spans="1:7" x14ac:dyDescent="0.25">
      <c r="A30" s="85" t="s">
        <v>325</v>
      </c>
      <c r="B30" s="75">
        <v>854982.13</v>
      </c>
      <c r="C30" s="75">
        <v>99830</v>
      </c>
      <c r="D30" s="75">
        <f t="shared" si="8"/>
        <v>954812.13</v>
      </c>
      <c r="E30" s="75">
        <v>545647.76</v>
      </c>
      <c r="F30" s="75">
        <v>545647.76</v>
      </c>
      <c r="G30" s="75">
        <f t="shared" si="9"/>
        <v>409164.37</v>
      </c>
    </row>
    <row r="31" spans="1:7" x14ac:dyDescent="0.25">
      <c r="A31" s="85" t="s">
        <v>326</v>
      </c>
      <c r="B31" s="75">
        <v>5780561.9000000004</v>
      </c>
      <c r="C31" s="75">
        <v>-1285850.01</v>
      </c>
      <c r="D31" s="75">
        <f t="shared" si="8"/>
        <v>4494711.8900000006</v>
      </c>
      <c r="E31" s="75">
        <v>2191682.9700000002</v>
      </c>
      <c r="F31" s="75">
        <v>2191682.9700000002</v>
      </c>
      <c r="G31" s="75">
        <f t="shared" si="9"/>
        <v>2303028.9200000004</v>
      </c>
    </row>
    <row r="32" spans="1:7" x14ac:dyDescent="0.25">
      <c r="A32" s="85" t="s">
        <v>327</v>
      </c>
      <c r="B32" s="75">
        <v>1356000.05</v>
      </c>
      <c r="C32" s="75">
        <v>355000</v>
      </c>
      <c r="D32" s="75">
        <f t="shared" si="8"/>
        <v>1711000.05</v>
      </c>
      <c r="E32" s="75">
        <v>1507431.08</v>
      </c>
      <c r="F32" s="75">
        <v>1507431.08</v>
      </c>
      <c r="G32" s="75">
        <f t="shared" si="9"/>
        <v>203568.96999999997</v>
      </c>
    </row>
    <row r="33" spans="1:7" ht="14.45" customHeight="1" x14ac:dyDescent="0.25">
      <c r="A33" s="85" t="s">
        <v>328</v>
      </c>
      <c r="B33" s="75">
        <v>5258477.5599999996</v>
      </c>
      <c r="C33" s="75">
        <v>550641.19999999995</v>
      </c>
      <c r="D33" s="75">
        <f t="shared" si="8"/>
        <v>5809118.7599999998</v>
      </c>
      <c r="E33" s="75">
        <v>3919286.1</v>
      </c>
      <c r="F33" s="75">
        <v>3918242.05</v>
      </c>
      <c r="G33" s="75">
        <f t="shared" si="9"/>
        <v>1889832.6599999997</v>
      </c>
    </row>
    <row r="34" spans="1:7" ht="14.45" customHeight="1" x14ac:dyDescent="0.25">
      <c r="A34" s="85" t="s">
        <v>329</v>
      </c>
      <c r="B34" s="75">
        <v>1602976.85</v>
      </c>
      <c r="C34" s="75">
        <v>-42000</v>
      </c>
      <c r="D34" s="75">
        <f t="shared" si="8"/>
        <v>1560976.85</v>
      </c>
      <c r="E34" s="75">
        <v>1106093.68</v>
      </c>
      <c r="F34" s="75">
        <v>1106093.68</v>
      </c>
      <c r="G34" s="75">
        <f t="shared" si="9"/>
        <v>454883.17000000016</v>
      </c>
    </row>
    <row r="35" spans="1:7" ht="14.45" customHeight="1" x14ac:dyDescent="0.25">
      <c r="A35" s="85" t="s">
        <v>330</v>
      </c>
      <c r="B35" s="75">
        <v>1989384.41</v>
      </c>
      <c r="C35" s="75">
        <v>-102000</v>
      </c>
      <c r="D35" s="75">
        <f t="shared" si="8"/>
        <v>1887384.41</v>
      </c>
      <c r="E35" s="75">
        <v>378763.73</v>
      </c>
      <c r="F35" s="75">
        <v>378763.73</v>
      </c>
      <c r="G35" s="75">
        <f t="shared" si="9"/>
        <v>1508620.68</v>
      </c>
    </row>
    <row r="36" spans="1:7" ht="14.45" customHeight="1" x14ac:dyDescent="0.25">
      <c r="A36" s="85" t="s">
        <v>331</v>
      </c>
      <c r="B36" s="75">
        <v>14214991.15</v>
      </c>
      <c r="C36" s="75">
        <v>5959590</v>
      </c>
      <c r="D36" s="75">
        <f t="shared" si="8"/>
        <v>20174581.149999999</v>
      </c>
      <c r="E36" s="75">
        <v>7478528.5099999998</v>
      </c>
      <c r="F36" s="75">
        <v>7432346.2800000003</v>
      </c>
      <c r="G36" s="75">
        <f t="shared" si="9"/>
        <v>12696052.639999999</v>
      </c>
    </row>
    <row r="37" spans="1:7" ht="14.45" customHeight="1" x14ac:dyDescent="0.25">
      <c r="A37" s="85" t="s">
        <v>332</v>
      </c>
      <c r="B37" s="75">
        <v>4267595.93</v>
      </c>
      <c r="C37" s="75">
        <v>1108162.27</v>
      </c>
      <c r="D37" s="75">
        <f t="shared" si="8"/>
        <v>5375758.1999999993</v>
      </c>
      <c r="E37" s="75">
        <v>3241455.51</v>
      </c>
      <c r="F37" s="75">
        <v>3012989.1</v>
      </c>
      <c r="G37" s="75">
        <f t="shared" si="9"/>
        <v>2134302.6899999995</v>
      </c>
    </row>
    <row r="38" spans="1:7" x14ac:dyDescent="0.25">
      <c r="A38" s="84" t="s">
        <v>333</v>
      </c>
      <c r="B38" s="83">
        <f>SUM(B39:B47)</f>
        <v>35548748.93</v>
      </c>
      <c r="C38" s="83">
        <f t="shared" ref="C38:G38" si="10">SUM(C39:C47)</f>
        <v>23985583.75</v>
      </c>
      <c r="D38" s="83">
        <f t="shared" si="10"/>
        <v>59534332.68</v>
      </c>
      <c r="E38" s="83">
        <f t="shared" si="10"/>
        <v>49872725.119999997</v>
      </c>
      <c r="F38" s="83">
        <f t="shared" si="10"/>
        <v>49747213.979999997</v>
      </c>
      <c r="G38" s="83">
        <f t="shared" si="10"/>
        <v>9661607.5599999968</v>
      </c>
    </row>
    <row r="39" spans="1:7" x14ac:dyDescent="0.25">
      <c r="A39" s="85" t="s">
        <v>334</v>
      </c>
      <c r="B39" s="75">
        <v>18321405.77</v>
      </c>
      <c r="C39" s="75">
        <v>1481256.75</v>
      </c>
      <c r="D39" s="75">
        <f t="shared" si="8"/>
        <v>19802662.52</v>
      </c>
      <c r="E39" s="75">
        <v>15502840.59</v>
      </c>
      <c r="F39" s="75">
        <v>15502840.59</v>
      </c>
      <c r="G39" s="75">
        <f t="shared" ref="G39:G47" si="11">D39-E39</f>
        <v>4299821.93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f t="shared" si="8"/>
        <v>0</v>
      </c>
      <c r="E40" s="75">
        <v>0</v>
      </c>
      <c r="F40" s="75">
        <v>0</v>
      </c>
      <c r="G40" s="75">
        <f t="shared" si="11"/>
        <v>0</v>
      </c>
    </row>
    <row r="41" spans="1:7" x14ac:dyDescent="0.25">
      <c r="A41" s="85" t="s">
        <v>336</v>
      </c>
      <c r="B41" s="75">
        <v>910000</v>
      </c>
      <c r="C41" s="75">
        <v>401500</v>
      </c>
      <c r="D41" s="75">
        <f t="shared" si="8"/>
        <v>1311500</v>
      </c>
      <c r="E41" s="75">
        <v>750663.28</v>
      </c>
      <c r="F41" s="75">
        <v>750663.28</v>
      </c>
      <c r="G41" s="75">
        <f t="shared" si="11"/>
        <v>560836.72</v>
      </c>
    </row>
    <row r="42" spans="1:7" x14ac:dyDescent="0.25">
      <c r="A42" s="85" t="s">
        <v>337</v>
      </c>
      <c r="B42" s="75">
        <v>11745460.699999999</v>
      </c>
      <c r="C42" s="75">
        <v>21658064.329999998</v>
      </c>
      <c r="D42" s="75">
        <f t="shared" si="8"/>
        <v>33403525.029999997</v>
      </c>
      <c r="E42" s="75">
        <v>30192787.890000001</v>
      </c>
      <c r="F42" s="75">
        <v>30067276.75</v>
      </c>
      <c r="G42" s="75">
        <f t="shared" si="11"/>
        <v>3210737.1399999969</v>
      </c>
    </row>
    <row r="43" spans="1:7" x14ac:dyDescent="0.25">
      <c r="A43" s="85" t="s">
        <v>338</v>
      </c>
      <c r="B43" s="75">
        <v>4271882.46</v>
      </c>
      <c r="C43" s="75">
        <v>444762.67</v>
      </c>
      <c r="D43" s="75">
        <f t="shared" si="8"/>
        <v>4716645.13</v>
      </c>
      <c r="E43" s="75">
        <v>3426433.36</v>
      </c>
      <c r="F43" s="75">
        <v>3426433.36</v>
      </c>
      <c r="G43" s="75">
        <f t="shared" si="11"/>
        <v>1290211.77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f t="shared" si="8"/>
        <v>0</v>
      </c>
      <c r="E44" s="75">
        <v>0</v>
      </c>
      <c r="F44" s="75">
        <v>0</v>
      </c>
      <c r="G44" s="75">
        <f t="shared" si="11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f t="shared" si="8"/>
        <v>0</v>
      </c>
      <c r="E45" s="75">
        <v>0</v>
      </c>
      <c r="F45" s="75">
        <v>0</v>
      </c>
      <c r="G45" s="75">
        <f t="shared" si="11"/>
        <v>0</v>
      </c>
    </row>
    <row r="46" spans="1:7" x14ac:dyDescent="0.25">
      <c r="A46" s="85" t="s">
        <v>341</v>
      </c>
      <c r="B46" s="75">
        <v>300000</v>
      </c>
      <c r="C46" s="75">
        <v>0</v>
      </c>
      <c r="D46" s="75">
        <v>300000</v>
      </c>
      <c r="E46" s="75">
        <v>0</v>
      </c>
      <c r="F46" s="75">
        <v>0</v>
      </c>
      <c r="G46" s="75">
        <f t="shared" si="11"/>
        <v>300000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f t="shared" si="8"/>
        <v>0</v>
      </c>
      <c r="E47" s="75">
        <v>0</v>
      </c>
      <c r="F47" s="75">
        <v>0</v>
      </c>
      <c r="G47" s="75">
        <f t="shared" si="11"/>
        <v>0</v>
      </c>
    </row>
    <row r="48" spans="1:7" x14ac:dyDescent="0.25">
      <c r="A48" s="84" t="s">
        <v>343</v>
      </c>
      <c r="B48" s="83">
        <f>SUM(B49:B57)</f>
        <v>1447501.7000000002</v>
      </c>
      <c r="C48" s="83">
        <f t="shared" ref="C48:G48" si="12">SUM(C49:C57)</f>
        <v>2988201.2</v>
      </c>
      <c r="D48" s="83">
        <f t="shared" si="12"/>
        <v>4435702.9000000004</v>
      </c>
      <c r="E48" s="83">
        <f t="shared" si="12"/>
        <v>3482794.37</v>
      </c>
      <c r="F48" s="83">
        <f t="shared" si="12"/>
        <v>3482794.37</v>
      </c>
      <c r="G48" s="83">
        <f t="shared" si="12"/>
        <v>952908.52999999991</v>
      </c>
    </row>
    <row r="49" spans="1:7" x14ac:dyDescent="0.25">
      <c r="A49" s="85" t="s">
        <v>344</v>
      </c>
      <c r="B49" s="75">
        <v>991374.83</v>
      </c>
      <c r="C49" s="75">
        <v>-39010</v>
      </c>
      <c r="D49" s="75">
        <f t="shared" si="8"/>
        <v>952364.83</v>
      </c>
      <c r="E49" s="75">
        <v>331347.17</v>
      </c>
      <c r="F49" s="75">
        <v>331347.17</v>
      </c>
      <c r="G49" s="75">
        <f t="shared" ref="G49:G57" si="13">D49-E49</f>
        <v>621017.65999999992</v>
      </c>
    </row>
    <row r="50" spans="1:7" x14ac:dyDescent="0.25">
      <c r="A50" s="85" t="s">
        <v>345</v>
      </c>
      <c r="B50" s="75">
        <v>20000</v>
      </c>
      <c r="C50" s="75">
        <v>0</v>
      </c>
      <c r="D50" s="75">
        <f t="shared" si="8"/>
        <v>20000</v>
      </c>
      <c r="E50" s="75">
        <v>0</v>
      </c>
      <c r="F50" s="75">
        <v>0</v>
      </c>
      <c r="G50" s="75">
        <f t="shared" si="13"/>
        <v>20000</v>
      </c>
    </row>
    <row r="51" spans="1:7" x14ac:dyDescent="0.25">
      <c r="A51" s="85" t="s">
        <v>346</v>
      </c>
      <c r="B51" s="75">
        <v>10000</v>
      </c>
      <c r="C51" s="75">
        <v>0</v>
      </c>
      <c r="D51" s="75">
        <f t="shared" si="8"/>
        <v>10000</v>
      </c>
      <c r="E51" s="75">
        <v>0</v>
      </c>
      <c r="F51" s="75">
        <v>0</v>
      </c>
      <c r="G51" s="75">
        <f t="shared" si="13"/>
        <v>10000</v>
      </c>
    </row>
    <row r="52" spans="1:7" x14ac:dyDescent="0.25">
      <c r="A52" s="85" t="s">
        <v>347</v>
      </c>
      <c r="B52" s="75">
        <v>36000</v>
      </c>
      <c r="C52" s="75">
        <v>3035627.2</v>
      </c>
      <c r="D52" s="75">
        <f t="shared" si="8"/>
        <v>3071627.2</v>
      </c>
      <c r="E52" s="75">
        <v>3035627.2</v>
      </c>
      <c r="F52" s="75">
        <v>3035627.2</v>
      </c>
      <c r="G52" s="75">
        <f t="shared" si="13"/>
        <v>36000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f t="shared" si="8"/>
        <v>0</v>
      </c>
      <c r="E53" s="75">
        <v>0</v>
      </c>
      <c r="F53" s="75">
        <v>0</v>
      </c>
      <c r="G53" s="75">
        <f t="shared" si="13"/>
        <v>0</v>
      </c>
    </row>
    <row r="54" spans="1:7" x14ac:dyDescent="0.25">
      <c r="A54" s="85" t="s">
        <v>349</v>
      </c>
      <c r="B54" s="75">
        <v>359126.87</v>
      </c>
      <c r="C54" s="75">
        <v>-8416</v>
      </c>
      <c r="D54" s="75">
        <f t="shared" si="8"/>
        <v>350710.87</v>
      </c>
      <c r="E54" s="75">
        <v>115820</v>
      </c>
      <c r="F54" s="75">
        <v>115820</v>
      </c>
      <c r="G54" s="75">
        <f t="shared" si="13"/>
        <v>234890.87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f t="shared" si="8"/>
        <v>0</v>
      </c>
      <c r="E55" s="75">
        <v>0</v>
      </c>
      <c r="F55" s="75">
        <v>0</v>
      </c>
      <c r="G55" s="75">
        <f t="shared" si="13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f t="shared" si="8"/>
        <v>0</v>
      </c>
      <c r="E56" s="75">
        <v>0</v>
      </c>
      <c r="F56" s="75">
        <v>0</v>
      </c>
      <c r="G56" s="75">
        <f t="shared" si="13"/>
        <v>0</v>
      </c>
    </row>
    <row r="57" spans="1:7" x14ac:dyDescent="0.25">
      <c r="A57" s="85" t="s">
        <v>352</v>
      </c>
      <c r="B57" s="75">
        <v>31000</v>
      </c>
      <c r="C57" s="75">
        <v>0</v>
      </c>
      <c r="D57" s="75">
        <f t="shared" si="8"/>
        <v>31000</v>
      </c>
      <c r="E57" s="75">
        <v>0</v>
      </c>
      <c r="F57" s="75">
        <v>0</v>
      </c>
      <c r="G57" s="75">
        <f t="shared" si="13"/>
        <v>31000</v>
      </c>
    </row>
    <row r="58" spans="1:7" x14ac:dyDescent="0.25">
      <c r="A58" s="84" t="s">
        <v>353</v>
      </c>
      <c r="B58" s="83">
        <f>SUM(B59:B61)</f>
        <v>6691125.9900000002</v>
      </c>
      <c r="C58" s="83">
        <f t="shared" ref="C58:G58" si="14">SUM(C59:C61)</f>
        <v>71615765.920000002</v>
      </c>
      <c r="D58" s="83">
        <f t="shared" si="14"/>
        <v>78306891.909999996</v>
      </c>
      <c r="E58" s="83">
        <f t="shared" si="14"/>
        <v>66838612.359999999</v>
      </c>
      <c r="F58" s="83">
        <f t="shared" si="14"/>
        <v>66327514.82</v>
      </c>
      <c r="G58" s="83">
        <f t="shared" si="14"/>
        <v>11468279.549999997</v>
      </c>
    </row>
    <row r="59" spans="1:7" x14ac:dyDescent="0.25">
      <c r="A59" s="85" t="s">
        <v>354</v>
      </c>
      <c r="B59" s="75">
        <v>6691125.9900000002</v>
      </c>
      <c r="C59" s="75">
        <v>71615765.920000002</v>
      </c>
      <c r="D59" s="75">
        <f t="shared" si="8"/>
        <v>78306891.909999996</v>
      </c>
      <c r="E59" s="75">
        <v>66838612.359999999</v>
      </c>
      <c r="F59" s="75">
        <v>66327514.82</v>
      </c>
      <c r="G59" s="75">
        <f t="shared" ref="G59:G61" si="15">D59-E59</f>
        <v>11468279.549999997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f t="shared" si="8"/>
        <v>0</v>
      </c>
      <c r="E60" s="75">
        <v>0</v>
      </c>
      <c r="F60" s="75">
        <v>0</v>
      </c>
      <c r="G60" s="75">
        <f t="shared" si="15"/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f t="shared" si="8"/>
        <v>0</v>
      </c>
      <c r="E61" s="75">
        <v>0</v>
      </c>
      <c r="F61" s="75">
        <v>0</v>
      </c>
      <c r="G61" s="75">
        <f t="shared" si="15"/>
        <v>0</v>
      </c>
    </row>
    <row r="62" spans="1:7" x14ac:dyDescent="0.25">
      <c r="A62" s="84" t="s">
        <v>357</v>
      </c>
      <c r="B62" s="83">
        <f>SUM(B63:B67,B69:B70)</f>
        <v>0</v>
      </c>
      <c r="C62" s="83">
        <f t="shared" ref="C62:G62" si="16">SUM(C63:C67,C69:C70)</f>
        <v>0</v>
      </c>
      <c r="D62" s="83">
        <f t="shared" si="16"/>
        <v>0</v>
      </c>
      <c r="E62" s="83">
        <f t="shared" si="16"/>
        <v>0</v>
      </c>
      <c r="F62" s="83">
        <f t="shared" si="16"/>
        <v>0</v>
      </c>
      <c r="G62" s="83">
        <f t="shared" si="16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f t="shared" si="8"/>
        <v>0</v>
      </c>
      <c r="E63" s="75">
        <v>0</v>
      </c>
      <c r="F63" s="75">
        <v>0</v>
      </c>
      <c r="G63" s="75">
        <f t="shared" ref="G63:G70" si="17"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f t="shared" si="8"/>
        <v>0</v>
      </c>
      <c r="E64" s="75">
        <v>0</v>
      </c>
      <c r="F64" s="75">
        <v>0</v>
      </c>
      <c r="G64" s="75">
        <f t="shared" si="17"/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f t="shared" si="8"/>
        <v>0</v>
      </c>
      <c r="E65" s="75">
        <v>0</v>
      </c>
      <c r="F65" s="75">
        <v>0</v>
      </c>
      <c r="G65" s="75">
        <f t="shared" si="17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f t="shared" si="8"/>
        <v>0</v>
      </c>
      <c r="E66" s="75">
        <v>0</v>
      </c>
      <c r="F66" s="75">
        <v>0</v>
      </c>
      <c r="G66" s="75">
        <f t="shared" si="17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f t="shared" si="8"/>
        <v>0</v>
      </c>
      <c r="E67" s="75">
        <v>0</v>
      </c>
      <c r="F67" s="75">
        <v>0</v>
      </c>
      <c r="G67" s="75">
        <f t="shared" si="17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f t="shared" si="8"/>
        <v>0</v>
      </c>
      <c r="E68" s="75">
        <v>0</v>
      </c>
      <c r="F68" s="75">
        <v>0</v>
      </c>
      <c r="G68" s="75">
        <f t="shared" si="17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f t="shared" si="8"/>
        <v>0</v>
      </c>
      <c r="E69" s="75">
        <v>0</v>
      </c>
      <c r="F69" s="75">
        <v>0</v>
      </c>
      <c r="G69" s="75">
        <f t="shared" si="17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f t="shared" si="8"/>
        <v>0</v>
      </c>
      <c r="E70" s="75">
        <v>0</v>
      </c>
      <c r="F70" s="75">
        <v>0</v>
      </c>
      <c r="G70" s="75">
        <f t="shared" si="17"/>
        <v>0</v>
      </c>
    </row>
    <row r="71" spans="1:7" x14ac:dyDescent="0.25">
      <c r="A71" s="84" t="s">
        <v>366</v>
      </c>
      <c r="B71" s="83">
        <f>SUM(B72:B74)</f>
        <v>0</v>
      </c>
      <c r="C71" s="83">
        <f t="shared" ref="C71:G71" si="18">SUM(C72:C74)</f>
        <v>3960243.5</v>
      </c>
      <c r="D71" s="83">
        <f t="shared" si="18"/>
        <v>3960243.5</v>
      </c>
      <c r="E71" s="83">
        <f t="shared" si="18"/>
        <v>3960243.5</v>
      </c>
      <c r="F71" s="83">
        <f t="shared" si="18"/>
        <v>3960243.5</v>
      </c>
      <c r="G71" s="83">
        <f t="shared" si="18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f t="shared" si="8"/>
        <v>0</v>
      </c>
      <c r="E72" s="75">
        <v>0</v>
      </c>
      <c r="F72" s="75">
        <v>0</v>
      </c>
      <c r="G72" s="75">
        <f t="shared" ref="G72:G74" si="19"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f t="shared" si="8"/>
        <v>0</v>
      </c>
      <c r="E73" s="75">
        <v>0</v>
      </c>
      <c r="F73" s="75">
        <v>0</v>
      </c>
      <c r="G73" s="75">
        <f t="shared" si="19"/>
        <v>0</v>
      </c>
    </row>
    <row r="74" spans="1:7" x14ac:dyDescent="0.25">
      <c r="A74" s="85" t="s">
        <v>369</v>
      </c>
      <c r="B74" s="75">
        <v>0</v>
      </c>
      <c r="C74" s="75">
        <v>3960243.5</v>
      </c>
      <c r="D74" s="75">
        <f t="shared" si="8"/>
        <v>3960243.5</v>
      </c>
      <c r="E74" s="75">
        <v>3960243.5</v>
      </c>
      <c r="F74" s="75">
        <v>3960243.5</v>
      </c>
      <c r="G74" s="75">
        <f t="shared" si="19"/>
        <v>0</v>
      </c>
    </row>
    <row r="75" spans="1:7" x14ac:dyDescent="0.25">
      <c r="A75" s="84" t="s">
        <v>370</v>
      </c>
      <c r="B75" s="83">
        <f>SUM(B76:B82)</f>
        <v>0</v>
      </c>
      <c r="C75" s="83">
        <f t="shared" ref="C75:G75" si="20">SUM(C76:C82)</f>
        <v>0</v>
      </c>
      <c r="D75" s="83">
        <f t="shared" si="20"/>
        <v>0</v>
      </c>
      <c r="E75" s="83">
        <f t="shared" si="20"/>
        <v>0</v>
      </c>
      <c r="F75" s="83">
        <f t="shared" si="20"/>
        <v>0</v>
      </c>
      <c r="G75" s="83">
        <f t="shared" si="20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f t="shared" si="8"/>
        <v>0</v>
      </c>
      <c r="E76" s="75">
        <v>0</v>
      </c>
      <c r="F76" s="75">
        <v>0</v>
      </c>
      <c r="G76" s="75">
        <f t="shared" ref="G76:G82" si="21"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f t="shared" si="8"/>
        <v>0</v>
      </c>
      <c r="E77" s="75">
        <v>0</v>
      </c>
      <c r="F77" s="75">
        <v>0</v>
      </c>
      <c r="G77" s="75">
        <f t="shared" si="21"/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f t="shared" si="8"/>
        <v>0</v>
      </c>
      <c r="E78" s="75">
        <v>0</v>
      </c>
      <c r="F78" s="75">
        <v>0</v>
      </c>
      <c r="G78" s="75">
        <f t="shared" si="21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f t="shared" si="8"/>
        <v>0</v>
      </c>
      <c r="E79" s="75">
        <v>0</v>
      </c>
      <c r="F79" s="75">
        <v>0</v>
      </c>
      <c r="G79" s="75">
        <f t="shared" si="21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f t="shared" si="8"/>
        <v>0</v>
      </c>
      <c r="E80" s="75">
        <v>0</v>
      </c>
      <c r="F80" s="75">
        <v>0</v>
      </c>
      <c r="G80" s="75">
        <f t="shared" si="21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f t="shared" si="8"/>
        <v>0</v>
      </c>
      <c r="E81" s="75">
        <v>0</v>
      </c>
      <c r="F81" s="75">
        <v>0</v>
      </c>
      <c r="G81" s="75">
        <f t="shared" si="21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f t="shared" si="8"/>
        <v>0</v>
      </c>
      <c r="E82" s="75">
        <v>0</v>
      </c>
      <c r="F82" s="75">
        <v>0</v>
      </c>
      <c r="G82" s="75">
        <f t="shared" si="21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>B85+B93+B103+B113+B123+B133+B137+B146+B150</f>
        <v>74391891.24000001</v>
      </c>
      <c r="C84" s="83">
        <f t="shared" ref="C84:G84" si="22">C85+C93+C103+C113+C123+C133+C137+C146+C150</f>
        <v>92882881.439999998</v>
      </c>
      <c r="D84" s="83">
        <f t="shared" si="22"/>
        <v>167274772.68000001</v>
      </c>
      <c r="E84" s="83">
        <f t="shared" si="22"/>
        <v>129400408.66999999</v>
      </c>
      <c r="F84" s="83">
        <f t="shared" si="22"/>
        <v>125991792.38999999</v>
      </c>
      <c r="G84" s="83">
        <f t="shared" si="22"/>
        <v>37874364.010000005</v>
      </c>
    </row>
    <row r="85" spans="1:7" x14ac:dyDescent="0.25">
      <c r="A85" s="84" t="s">
        <v>305</v>
      </c>
      <c r="B85" s="83">
        <f>SUM(B86:B92)</f>
        <v>43521743.490000002</v>
      </c>
      <c r="C85" s="83">
        <f t="shared" ref="C85:G85" si="23">SUM(C86:C92)</f>
        <v>-710948.95000000007</v>
      </c>
      <c r="D85" s="83">
        <f t="shared" si="23"/>
        <v>42810794.540000007</v>
      </c>
      <c r="E85" s="83">
        <f t="shared" si="23"/>
        <v>27406242.989999998</v>
      </c>
      <c r="F85" s="83">
        <f t="shared" si="23"/>
        <v>27406242.989999998</v>
      </c>
      <c r="G85" s="83">
        <f t="shared" si="23"/>
        <v>15404551.550000006</v>
      </c>
    </row>
    <row r="86" spans="1:7" x14ac:dyDescent="0.25">
      <c r="A86" s="85" t="s">
        <v>306</v>
      </c>
      <c r="B86" s="75">
        <v>35020252.130000003</v>
      </c>
      <c r="C86" s="75">
        <v>-594428.16000000003</v>
      </c>
      <c r="D86" s="75">
        <f t="shared" ref="D86:D92" si="24">B86+C86</f>
        <v>34425823.970000006</v>
      </c>
      <c r="E86" s="75">
        <v>24581655.16</v>
      </c>
      <c r="F86" s="75">
        <v>24581655.16</v>
      </c>
      <c r="G86" s="75">
        <f t="shared" ref="G86:G92" si="25">D86-E86</f>
        <v>9844168.8100000061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f t="shared" si="24"/>
        <v>0</v>
      </c>
      <c r="E87" s="75">
        <v>0</v>
      </c>
      <c r="F87" s="75">
        <v>0</v>
      </c>
      <c r="G87" s="75">
        <f t="shared" si="25"/>
        <v>0</v>
      </c>
    </row>
    <row r="88" spans="1:7" x14ac:dyDescent="0.25">
      <c r="A88" s="85" t="s">
        <v>308</v>
      </c>
      <c r="B88" s="75">
        <v>4951871.1900000004</v>
      </c>
      <c r="C88" s="75">
        <v>-82281.66</v>
      </c>
      <c r="D88" s="75">
        <f t="shared" si="24"/>
        <v>4869589.53</v>
      </c>
      <c r="E88" s="75">
        <v>175852.56</v>
      </c>
      <c r="F88" s="75">
        <v>175852.56</v>
      </c>
      <c r="G88" s="75">
        <f t="shared" si="25"/>
        <v>4693736.9700000007</v>
      </c>
    </row>
    <row r="89" spans="1:7" x14ac:dyDescent="0.25">
      <c r="A89" s="85" t="s">
        <v>309</v>
      </c>
      <c r="B89" s="75">
        <v>640000</v>
      </c>
      <c r="C89" s="75">
        <v>0</v>
      </c>
      <c r="D89" s="75">
        <f t="shared" si="24"/>
        <v>640000</v>
      </c>
      <c r="E89" s="75">
        <v>589500</v>
      </c>
      <c r="F89" s="75">
        <v>589500</v>
      </c>
      <c r="G89" s="75">
        <f t="shared" si="25"/>
        <v>50500</v>
      </c>
    </row>
    <row r="90" spans="1:7" x14ac:dyDescent="0.25">
      <c r="A90" s="85" t="s">
        <v>310</v>
      </c>
      <c r="B90" s="75">
        <v>2909620.17</v>
      </c>
      <c r="C90" s="75">
        <v>-34239.129999999997</v>
      </c>
      <c r="D90" s="75">
        <f t="shared" si="24"/>
        <v>2875381.04</v>
      </c>
      <c r="E90" s="75">
        <v>2059235.27</v>
      </c>
      <c r="F90" s="75">
        <v>2059235.27</v>
      </c>
      <c r="G90" s="75">
        <f t="shared" si="25"/>
        <v>816145.77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f t="shared" si="24"/>
        <v>0</v>
      </c>
      <c r="E91" s="75">
        <v>0</v>
      </c>
      <c r="F91" s="75">
        <v>0</v>
      </c>
      <c r="G91" s="75">
        <f t="shared" si="25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f t="shared" si="24"/>
        <v>0</v>
      </c>
      <c r="E92" s="75">
        <v>0</v>
      </c>
      <c r="F92" s="75">
        <v>0</v>
      </c>
      <c r="G92" s="75">
        <f t="shared" si="25"/>
        <v>0</v>
      </c>
    </row>
    <row r="93" spans="1:7" x14ac:dyDescent="0.25">
      <c r="A93" s="84" t="s">
        <v>313</v>
      </c>
      <c r="B93" s="83">
        <f>SUM(B94:B102)</f>
        <v>4227712.78</v>
      </c>
      <c r="C93" s="83">
        <f t="shared" ref="C93:G93" si="26">SUM(C94:C102)</f>
        <v>-490000</v>
      </c>
      <c r="D93" s="83">
        <f t="shared" si="26"/>
        <v>3737712.7800000003</v>
      </c>
      <c r="E93" s="83">
        <f t="shared" si="26"/>
        <v>3097445.17</v>
      </c>
      <c r="F93" s="83">
        <f t="shared" si="26"/>
        <v>3097445.17</v>
      </c>
      <c r="G93" s="83">
        <f t="shared" si="26"/>
        <v>640267.6100000001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f t="shared" ref="D94:D102" si="27">B94+C94</f>
        <v>0</v>
      </c>
      <c r="E94" s="75">
        <v>0</v>
      </c>
      <c r="F94" s="75">
        <v>0</v>
      </c>
      <c r="G94" s="75">
        <f t="shared" ref="G94:G102" si="28"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f t="shared" si="27"/>
        <v>0</v>
      </c>
      <c r="E95" s="75">
        <v>0</v>
      </c>
      <c r="F95" s="75">
        <v>0</v>
      </c>
      <c r="G95" s="75">
        <f t="shared" si="28"/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f t="shared" si="27"/>
        <v>0</v>
      </c>
      <c r="E96" s="75">
        <v>0</v>
      </c>
      <c r="F96" s="75">
        <v>0</v>
      </c>
      <c r="G96" s="75">
        <f t="shared" si="28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f t="shared" si="27"/>
        <v>0</v>
      </c>
      <c r="E97" s="75">
        <v>0</v>
      </c>
      <c r="F97" s="75">
        <v>0</v>
      </c>
      <c r="G97" s="75">
        <f t="shared" si="28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f t="shared" si="27"/>
        <v>0</v>
      </c>
      <c r="E98" s="75">
        <v>0</v>
      </c>
      <c r="F98" s="75">
        <v>0</v>
      </c>
      <c r="G98" s="75">
        <f t="shared" si="28"/>
        <v>0</v>
      </c>
    </row>
    <row r="99" spans="1:7" x14ac:dyDescent="0.25">
      <c r="A99" s="85" t="s">
        <v>319</v>
      </c>
      <c r="B99" s="75">
        <v>3097479.43</v>
      </c>
      <c r="C99" s="75">
        <v>160000</v>
      </c>
      <c r="D99" s="75">
        <f t="shared" si="27"/>
        <v>3257479.43</v>
      </c>
      <c r="E99" s="75">
        <v>2714510.37</v>
      </c>
      <c r="F99" s="75">
        <v>2714510.37</v>
      </c>
      <c r="G99" s="75">
        <f t="shared" si="28"/>
        <v>542969.06000000006</v>
      </c>
    </row>
    <row r="100" spans="1:7" x14ac:dyDescent="0.25">
      <c r="A100" s="85" t="s">
        <v>320</v>
      </c>
      <c r="B100" s="75">
        <v>550000</v>
      </c>
      <c r="C100" s="75">
        <v>-550000</v>
      </c>
      <c r="D100" s="75">
        <f t="shared" si="27"/>
        <v>0</v>
      </c>
      <c r="E100" s="75">
        <v>0</v>
      </c>
      <c r="F100" s="75">
        <v>0</v>
      </c>
      <c r="G100" s="75">
        <f t="shared" si="28"/>
        <v>0</v>
      </c>
    </row>
    <row r="101" spans="1:7" x14ac:dyDescent="0.25">
      <c r="A101" s="85" t="s">
        <v>321</v>
      </c>
      <c r="B101" s="75">
        <v>30000</v>
      </c>
      <c r="C101" s="75">
        <v>0</v>
      </c>
      <c r="D101" s="75">
        <f t="shared" si="27"/>
        <v>30000</v>
      </c>
      <c r="E101" s="75">
        <v>0</v>
      </c>
      <c r="F101" s="75">
        <v>0</v>
      </c>
      <c r="G101" s="75">
        <f t="shared" si="28"/>
        <v>30000</v>
      </c>
    </row>
    <row r="102" spans="1:7" x14ac:dyDescent="0.25">
      <c r="A102" s="85" t="s">
        <v>322</v>
      </c>
      <c r="B102" s="75">
        <v>550233.35</v>
      </c>
      <c r="C102" s="75">
        <v>-100000</v>
      </c>
      <c r="D102" s="75">
        <f t="shared" si="27"/>
        <v>450233.35</v>
      </c>
      <c r="E102" s="75">
        <v>382934.8</v>
      </c>
      <c r="F102" s="75">
        <v>382934.8</v>
      </c>
      <c r="G102" s="75">
        <f t="shared" si="28"/>
        <v>67298.549999999988</v>
      </c>
    </row>
    <row r="103" spans="1:7" x14ac:dyDescent="0.25">
      <c r="A103" s="84" t="s">
        <v>323</v>
      </c>
      <c r="B103" s="83">
        <f>SUM(B104:B112)</f>
        <v>1904999.96</v>
      </c>
      <c r="C103" s="83">
        <f t="shared" ref="C103:G103" si="29">SUM(C104:C112)</f>
        <v>-802738.64</v>
      </c>
      <c r="D103" s="83">
        <f t="shared" si="29"/>
        <v>1102261.3199999998</v>
      </c>
      <c r="E103" s="83">
        <f t="shared" si="29"/>
        <v>771831.4</v>
      </c>
      <c r="F103" s="83">
        <f t="shared" si="29"/>
        <v>771831.4</v>
      </c>
      <c r="G103" s="83">
        <f t="shared" si="29"/>
        <v>330429.92</v>
      </c>
    </row>
    <row r="104" spans="1:7" x14ac:dyDescent="0.25">
      <c r="A104" s="85" t="s">
        <v>324</v>
      </c>
      <c r="B104" s="75">
        <v>1500000</v>
      </c>
      <c r="C104" s="75">
        <v>-1500000</v>
      </c>
      <c r="D104" s="75">
        <f t="shared" ref="D104:D112" si="30">B104+C104</f>
        <v>0</v>
      </c>
      <c r="E104" s="75">
        <v>0</v>
      </c>
      <c r="F104" s="75">
        <v>0</v>
      </c>
      <c r="G104" s="75">
        <f t="shared" ref="G104:G112" si="31"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f t="shared" si="30"/>
        <v>0</v>
      </c>
      <c r="E105" s="75">
        <v>0</v>
      </c>
      <c r="F105" s="75">
        <v>0</v>
      </c>
      <c r="G105" s="75">
        <f t="shared" si="31"/>
        <v>0</v>
      </c>
    </row>
    <row r="106" spans="1:7" x14ac:dyDescent="0.25">
      <c r="A106" s="85" t="s">
        <v>326</v>
      </c>
      <c r="B106" s="75">
        <v>0</v>
      </c>
      <c r="C106" s="75">
        <v>349188</v>
      </c>
      <c r="D106" s="75">
        <f t="shared" si="30"/>
        <v>349188</v>
      </c>
      <c r="E106" s="75">
        <v>349188</v>
      </c>
      <c r="F106" s="75">
        <v>349188</v>
      </c>
      <c r="G106" s="75">
        <f t="shared" si="3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f t="shared" si="30"/>
        <v>0</v>
      </c>
      <c r="E107" s="75">
        <v>0</v>
      </c>
      <c r="F107" s="75">
        <v>0</v>
      </c>
      <c r="G107" s="75">
        <f t="shared" si="31"/>
        <v>0</v>
      </c>
    </row>
    <row r="108" spans="1:7" x14ac:dyDescent="0.25">
      <c r="A108" s="85" t="s">
        <v>328</v>
      </c>
      <c r="B108" s="75">
        <v>404999.96</v>
      </c>
      <c r="C108" s="75">
        <v>0</v>
      </c>
      <c r="D108" s="75">
        <f t="shared" si="30"/>
        <v>404999.96</v>
      </c>
      <c r="E108" s="75">
        <v>323063.38</v>
      </c>
      <c r="F108" s="75">
        <v>323063.38</v>
      </c>
      <c r="G108" s="75">
        <f t="shared" si="31"/>
        <v>81936.580000000016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f t="shared" si="30"/>
        <v>0</v>
      </c>
      <c r="E109" s="75">
        <v>0</v>
      </c>
      <c r="F109" s="75">
        <v>0</v>
      </c>
      <c r="G109" s="75">
        <f t="shared" si="3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f t="shared" si="30"/>
        <v>0</v>
      </c>
      <c r="E110" s="75">
        <v>0</v>
      </c>
      <c r="F110" s="75">
        <v>0</v>
      </c>
      <c r="G110" s="75">
        <f t="shared" si="31"/>
        <v>0</v>
      </c>
    </row>
    <row r="111" spans="1:7" x14ac:dyDescent="0.25">
      <c r="A111" s="85" t="s">
        <v>331</v>
      </c>
      <c r="B111" s="75">
        <v>0</v>
      </c>
      <c r="C111" s="75">
        <v>348073.36</v>
      </c>
      <c r="D111" s="75">
        <f t="shared" si="30"/>
        <v>348073.36</v>
      </c>
      <c r="E111" s="75">
        <v>99580.02</v>
      </c>
      <c r="F111" s="75">
        <v>99580.02</v>
      </c>
      <c r="G111" s="75">
        <f t="shared" si="31"/>
        <v>248493.33999999997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f t="shared" si="30"/>
        <v>0</v>
      </c>
      <c r="E112" s="75">
        <v>0</v>
      </c>
      <c r="F112" s="75">
        <v>0</v>
      </c>
      <c r="G112" s="75">
        <f t="shared" si="31"/>
        <v>0</v>
      </c>
    </row>
    <row r="113" spans="1:7" x14ac:dyDescent="0.25">
      <c r="A113" s="84" t="s">
        <v>333</v>
      </c>
      <c r="B113" s="83">
        <f>SUM(B114:B122)</f>
        <v>0</v>
      </c>
      <c r="C113" s="83">
        <f t="shared" ref="C113:G113" si="32">SUM(C114:C122)</f>
        <v>6261985.5899999999</v>
      </c>
      <c r="D113" s="83">
        <f t="shared" si="32"/>
        <v>6261985.5899999999</v>
      </c>
      <c r="E113" s="83">
        <f t="shared" si="32"/>
        <v>4990976.3</v>
      </c>
      <c r="F113" s="83">
        <f t="shared" si="32"/>
        <v>4990976.3</v>
      </c>
      <c r="G113" s="83">
        <f t="shared" si="32"/>
        <v>1271009.29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f t="shared" ref="D114:D122" si="33">B114+C114</f>
        <v>0</v>
      </c>
      <c r="E114" s="75">
        <v>0</v>
      </c>
      <c r="F114" s="75">
        <v>0</v>
      </c>
      <c r="G114" s="75">
        <f t="shared" ref="G114:G122" si="34"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f t="shared" si="33"/>
        <v>0</v>
      </c>
      <c r="E115" s="75">
        <v>0</v>
      </c>
      <c r="F115" s="75">
        <v>0</v>
      </c>
      <c r="G115" s="75">
        <f t="shared" si="34"/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f t="shared" si="33"/>
        <v>0</v>
      </c>
      <c r="E116" s="75">
        <v>0</v>
      </c>
      <c r="F116" s="75">
        <v>0</v>
      </c>
      <c r="G116" s="75">
        <f t="shared" si="34"/>
        <v>0</v>
      </c>
    </row>
    <row r="117" spans="1:7" x14ac:dyDescent="0.25">
      <c r="A117" s="85" t="s">
        <v>337</v>
      </c>
      <c r="B117" s="75">
        <v>0</v>
      </c>
      <c r="C117" s="75">
        <v>6261985.5899999999</v>
      </c>
      <c r="D117" s="75">
        <f t="shared" si="33"/>
        <v>6261985.5899999999</v>
      </c>
      <c r="E117" s="75">
        <v>4990976.3</v>
      </c>
      <c r="F117" s="75">
        <v>4990976.3</v>
      </c>
      <c r="G117" s="75">
        <f t="shared" si="34"/>
        <v>1271009.29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f t="shared" si="33"/>
        <v>0</v>
      </c>
      <c r="E118" s="75">
        <v>0</v>
      </c>
      <c r="F118" s="75">
        <v>0</v>
      </c>
      <c r="G118" s="75">
        <f t="shared" si="34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f t="shared" si="33"/>
        <v>0</v>
      </c>
      <c r="E119" s="75">
        <v>0</v>
      </c>
      <c r="F119" s="75">
        <v>0</v>
      </c>
      <c r="G119" s="75">
        <f t="shared" si="34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f t="shared" si="33"/>
        <v>0</v>
      </c>
      <c r="E120" s="75">
        <v>0</v>
      </c>
      <c r="F120" s="75">
        <v>0</v>
      </c>
      <c r="G120" s="75">
        <f t="shared" si="34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f t="shared" si="33"/>
        <v>0</v>
      </c>
      <c r="E121" s="75">
        <v>0</v>
      </c>
      <c r="F121" s="75">
        <v>0</v>
      </c>
      <c r="G121" s="75">
        <f t="shared" si="34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f t="shared" si="33"/>
        <v>0</v>
      </c>
      <c r="E122" s="75">
        <v>0</v>
      </c>
      <c r="F122" s="75">
        <v>0</v>
      </c>
      <c r="G122" s="75">
        <f t="shared" si="34"/>
        <v>0</v>
      </c>
    </row>
    <row r="123" spans="1:7" x14ac:dyDescent="0.25">
      <c r="A123" s="84" t="s">
        <v>343</v>
      </c>
      <c r="B123" s="83">
        <f>SUM(B124:B132)</f>
        <v>0</v>
      </c>
      <c r="C123" s="83">
        <f t="shared" ref="C123:G123" si="35">SUM(C124:C132)</f>
        <v>763372.8</v>
      </c>
      <c r="D123" s="83">
        <f t="shared" si="35"/>
        <v>763372.8</v>
      </c>
      <c r="E123" s="83">
        <f t="shared" si="35"/>
        <v>763372.8</v>
      </c>
      <c r="F123" s="83">
        <f t="shared" si="35"/>
        <v>763372.8</v>
      </c>
      <c r="G123" s="83">
        <f t="shared" si="35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f t="shared" ref="D124:D132" si="36">B124+C124</f>
        <v>0</v>
      </c>
      <c r="E124" s="75">
        <v>0</v>
      </c>
      <c r="F124" s="75">
        <v>0</v>
      </c>
      <c r="G124" s="75">
        <f t="shared" ref="G124:G132" si="37"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f t="shared" si="36"/>
        <v>0</v>
      </c>
      <c r="E125" s="75">
        <v>0</v>
      </c>
      <c r="F125" s="75">
        <v>0</v>
      </c>
      <c r="G125" s="75">
        <f t="shared" si="37"/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f t="shared" si="36"/>
        <v>0</v>
      </c>
      <c r="E126" s="75">
        <v>0</v>
      </c>
      <c r="F126" s="75">
        <v>0</v>
      </c>
      <c r="G126" s="75">
        <f t="shared" si="37"/>
        <v>0</v>
      </c>
    </row>
    <row r="127" spans="1:7" x14ac:dyDescent="0.25">
      <c r="A127" s="85" t="s">
        <v>347</v>
      </c>
      <c r="B127" s="75">
        <v>0</v>
      </c>
      <c r="C127" s="75">
        <v>763372.8</v>
      </c>
      <c r="D127" s="75">
        <f t="shared" si="36"/>
        <v>763372.8</v>
      </c>
      <c r="E127" s="75">
        <v>763372.8</v>
      </c>
      <c r="F127" s="75">
        <v>763372.8</v>
      </c>
      <c r="G127" s="75">
        <f t="shared" si="37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f t="shared" si="36"/>
        <v>0</v>
      </c>
      <c r="E128" s="75">
        <v>0</v>
      </c>
      <c r="F128" s="75">
        <v>0</v>
      </c>
      <c r="G128" s="75">
        <f t="shared" si="37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f t="shared" si="36"/>
        <v>0</v>
      </c>
      <c r="E129" s="75">
        <v>0</v>
      </c>
      <c r="F129" s="75">
        <v>0</v>
      </c>
      <c r="G129" s="75">
        <f t="shared" si="37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f t="shared" si="36"/>
        <v>0</v>
      </c>
      <c r="E130" s="75">
        <v>0</v>
      </c>
      <c r="F130" s="75">
        <v>0</v>
      </c>
      <c r="G130" s="75">
        <f t="shared" si="37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f t="shared" si="36"/>
        <v>0</v>
      </c>
      <c r="E131" s="75">
        <v>0</v>
      </c>
      <c r="F131" s="75">
        <v>0</v>
      </c>
      <c r="G131" s="75">
        <f t="shared" si="37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f t="shared" si="36"/>
        <v>0</v>
      </c>
      <c r="E132" s="75">
        <v>0</v>
      </c>
      <c r="F132" s="75">
        <v>0</v>
      </c>
      <c r="G132" s="75">
        <f t="shared" si="37"/>
        <v>0</v>
      </c>
    </row>
    <row r="133" spans="1:7" x14ac:dyDescent="0.25">
      <c r="A133" s="84" t="s">
        <v>353</v>
      </c>
      <c r="B133" s="83">
        <f>SUM(B134:B136)</f>
        <v>24737435.010000002</v>
      </c>
      <c r="C133" s="83">
        <f t="shared" ref="C133:G133" si="38">SUM(C134:C136)</f>
        <v>87611210.640000001</v>
      </c>
      <c r="D133" s="83">
        <f t="shared" si="38"/>
        <v>112348645.65000001</v>
      </c>
      <c r="E133" s="83">
        <f t="shared" si="38"/>
        <v>92256540.010000005</v>
      </c>
      <c r="F133" s="83">
        <f t="shared" si="38"/>
        <v>88847923.730000004</v>
      </c>
      <c r="G133" s="83">
        <f t="shared" si="38"/>
        <v>20092105.640000001</v>
      </c>
    </row>
    <row r="134" spans="1:7" x14ac:dyDescent="0.25">
      <c r="A134" s="85" t="s">
        <v>354</v>
      </c>
      <c r="B134" s="75">
        <v>24737435.010000002</v>
      </c>
      <c r="C134" s="75">
        <v>87611210.640000001</v>
      </c>
      <c r="D134" s="75">
        <f t="shared" ref="D134:D157" si="39">B134+C134</f>
        <v>112348645.65000001</v>
      </c>
      <c r="E134" s="75">
        <v>92256540.010000005</v>
      </c>
      <c r="F134" s="75">
        <v>88847923.730000004</v>
      </c>
      <c r="G134" s="75">
        <f t="shared" ref="G134:G136" si="40">D134-E134</f>
        <v>20092105.640000001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f t="shared" si="39"/>
        <v>0</v>
      </c>
      <c r="E135" s="75">
        <v>0</v>
      </c>
      <c r="F135" s="75">
        <v>0</v>
      </c>
      <c r="G135" s="75">
        <f t="shared" si="40"/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f t="shared" si="39"/>
        <v>0</v>
      </c>
      <c r="E136" s="75">
        <v>0</v>
      </c>
      <c r="F136" s="75">
        <v>0</v>
      </c>
      <c r="G136" s="75">
        <f t="shared" si="40"/>
        <v>0</v>
      </c>
    </row>
    <row r="137" spans="1:7" x14ac:dyDescent="0.25">
      <c r="A137" s="84" t="s">
        <v>357</v>
      </c>
      <c r="B137" s="83">
        <f>SUM(B138:B142,B144:B145)</f>
        <v>0</v>
      </c>
      <c r="C137" s="83">
        <f t="shared" ref="C137:G137" si="41">SUM(C138:C142,C144:C145)</f>
        <v>0</v>
      </c>
      <c r="D137" s="83">
        <f t="shared" si="41"/>
        <v>0</v>
      </c>
      <c r="E137" s="83">
        <f t="shared" si="41"/>
        <v>0</v>
      </c>
      <c r="F137" s="83">
        <f t="shared" si="41"/>
        <v>0</v>
      </c>
      <c r="G137" s="83">
        <f t="shared" si="4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f t="shared" si="39"/>
        <v>0</v>
      </c>
      <c r="E138" s="75">
        <v>0</v>
      </c>
      <c r="F138" s="75">
        <v>0</v>
      </c>
      <c r="G138" s="75">
        <f t="shared" ref="G138:G145" si="42"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f t="shared" si="39"/>
        <v>0</v>
      </c>
      <c r="E139" s="75">
        <v>0</v>
      </c>
      <c r="F139" s="75">
        <v>0</v>
      </c>
      <c r="G139" s="75">
        <f t="shared" si="42"/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f t="shared" si="39"/>
        <v>0</v>
      </c>
      <c r="E140" s="75">
        <v>0</v>
      </c>
      <c r="F140" s="75">
        <v>0</v>
      </c>
      <c r="G140" s="75">
        <f t="shared" si="4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f t="shared" si="39"/>
        <v>0</v>
      </c>
      <c r="E141" s="75">
        <v>0</v>
      </c>
      <c r="F141" s="75">
        <v>0</v>
      </c>
      <c r="G141" s="75">
        <f t="shared" si="4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f t="shared" si="39"/>
        <v>0</v>
      </c>
      <c r="E142" s="75">
        <v>0</v>
      </c>
      <c r="F142" s="75">
        <v>0</v>
      </c>
      <c r="G142" s="75">
        <f t="shared" si="4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f t="shared" si="39"/>
        <v>0</v>
      </c>
      <c r="E143" s="75">
        <v>0</v>
      </c>
      <c r="F143" s="75">
        <v>0</v>
      </c>
      <c r="G143" s="75">
        <f t="shared" si="4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f t="shared" si="39"/>
        <v>0</v>
      </c>
      <c r="E144" s="75">
        <v>0</v>
      </c>
      <c r="F144" s="75">
        <v>0</v>
      </c>
      <c r="G144" s="75">
        <f t="shared" si="4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f t="shared" si="39"/>
        <v>0</v>
      </c>
      <c r="E145" s="75">
        <v>0</v>
      </c>
      <c r="F145" s="75">
        <v>0</v>
      </c>
      <c r="G145" s="75">
        <f t="shared" si="42"/>
        <v>0</v>
      </c>
    </row>
    <row r="146" spans="1:7" x14ac:dyDescent="0.25">
      <c r="A146" s="84" t="s">
        <v>366</v>
      </c>
      <c r="B146" s="83">
        <f>SUM(B147:B149)</f>
        <v>0</v>
      </c>
      <c r="C146" s="83">
        <f t="shared" ref="C146:G146" si="43">SUM(C147:C149)</f>
        <v>250000</v>
      </c>
      <c r="D146" s="83">
        <f t="shared" si="43"/>
        <v>250000</v>
      </c>
      <c r="E146" s="83">
        <f t="shared" si="43"/>
        <v>114000</v>
      </c>
      <c r="F146" s="83">
        <f t="shared" si="43"/>
        <v>114000</v>
      </c>
      <c r="G146" s="83">
        <f t="shared" si="43"/>
        <v>136000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f t="shared" si="39"/>
        <v>0</v>
      </c>
      <c r="E147" s="75">
        <v>0</v>
      </c>
      <c r="F147" s="75">
        <v>0</v>
      </c>
      <c r="G147" s="75">
        <f t="shared" ref="G147:G149" si="44"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f t="shared" si="39"/>
        <v>0</v>
      </c>
      <c r="E148" s="75">
        <v>0</v>
      </c>
      <c r="F148" s="75">
        <v>0</v>
      </c>
      <c r="G148" s="75">
        <f t="shared" si="44"/>
        <v>0</v>
      </c>
    </row>
    <row r="149" spans="1:7" x14ac:dyDescent="0.25">
      <c r="A149" s="85" t="s">
        <v>369</v>
      </c>
      <c r="B149" s="75">
        <v>0</v>
      </c>
      <c r="C149" s="75">
        <v>250000</v>
      </c>
      <c r="D149" s="75">
        <f t="shared" si="39"/>
        <v>250000</v>
      </c>
      <c r="E149" s="75">
        <v>114000</v>
      </c>
      <c r="F149" s="75">
        <v>114000</v>
      </c>
      <c r="G149" s="75">
        <f t="shared" si="44"/>
        <v>136000</v>
      </c>
    </row>
    <row r="150" spans="1:7" x14ac:dyDescent="0.25">
      <c r="A150" s="84" t="s">
        <v>370</v>
      </c>
      <c r="B150" s="83">
        <f>SUM(B151:B157)</f>
        <v>0</v>
      </c>
      <c r="C150" s="83">
        <f t="shared" ref="C150:G150" si="45">SUM(C151:C157)</f>
        <v>0</v>
      </c>
      <c r="D150" s="83">
        <f t="shared" si="45"/>
        <v>0</v>
      </c>
      <c r="E150" s="83">
        <f t="shared" si="45"/>
        <v>0</v>
      </c>
      <c r="F150" s="83">
        <f t="shared" si="45"/>
        <v>0</v>
      </c>
      <c r="G150" s="83">
        <f t="shared" si="4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f t="shared" si="39"/>
        <v>0</v>
      </c>
      <c r="E151" s="75">
        <v>0</v>
      </c>
      <c r="F151" s="75">
        <v>0</v>
      </c>
      <c r="G151" s="75">
        <f t="shared" ref="G151:G157" si="46"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f t="shared" si="39"/>
        <v>0</v>
      </c>
      <c r="E152" s="75">
        <v>0</v>
      </c>
      <c r="F152" s="75">
        <v>0</v>
      </c>
      <c r="G152" s="75">
        <f t="shared" si="46"/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f t="shared" si="39"/>
        <v>0</v>
      </c>
      <c r="E153" s="75">
        <v>0</v>
      </c>
      <c r="F153" s="75">
        <v>0</v>
      </c>
      <c r="G153" s="75">
        <f t="shared" si="4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f t="shared" si="39"/>
        <v>0</v>
      </c>
      <c r="E154" s="75">
        <v>0</v>
      </c>
      <c r="F154" s="75">
        <v>0</v>
      </c>
      <c r="G154" s="75">
        <f t="shared" si="4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f t="shared" si="39"/>
        <v>0</v>
      </c>
      <c r="E155" s="75">
        <v>0</v>
      </c>
      <c r="F155" s="75">
        <v>0</v>
      </c>
      <c r="G155" s="75">
        <f t="shared" si="4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f t="shared" si="39"/>
        <v>0</v>
      </c>
      <c r="E156" s="75">
        <v>0</v>
      </c>
      <c r="F156" s="75">
        <v>0</v>
      </c>
      <c r="G156" s="75">
        <f t="shared" si="4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f t="shared" si="39"/>
        <v>0</v>
      </c>
      <c r="E157" s="75">
        <v>0</v>
      </c>
      <c r="F157" s="75">
        <v>0</v>
      </c>
      <c r="G157" s="75">
        <f t="shared" si="4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>B9+B84</f>
        <v>270188722.32000005</v>
      </c>
      <c r="C159" s="90">
        <f t="shared" ref="C159:G159" si="47">C9+C84</f>
        <v>208309846.88</v>
      </c>
      <c r="D159" s="90">
        <f t="shared" si="47"/>
        <v>478498569.20000005</v>
      </c>
      <c r="E159" s="90">
        <f t="shared" si="47"/>
        <v>351870134.76999998</v>
      </c>
      <c r="F159" s="90">
        <f t="shared" si="47"/>
        <v>347526153.75</v>
      </c>
      <c r="G159" s="90">
        <f t="shared" si="47"/>
        <v>126628434.43000001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9:G9 B84:G84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2"/>
  <sheetViews>
    <sheetView showGridLines="0" topLeftCell="A46" zoomScale="75" zoomScaleNormal="75" workbookViewId="0">
      <selection activeCell="A9" sqref="A9:G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2" t="s">
        <v>380</v>
      </c>
      <c r="B1" s="173"/>
      <c r="C1" s="173"/>
      <c r="D1" s="173"/>
      <c r="E1" s="173"/>
      <c r="F1" s="173"/>
      <c r="G1" s="174"/>
    </row>
    <row r="2" spans="1:7" ht="15" customHeight="1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7" t="s">
        <v>4</v>
      </c>
      <c r="B7" s="169" t="s">
        <v>298</v>
      </c>
      <c r="C7" s="169"/>
      <c r="D7" s="169"/>
      <c r="E7" s="169"/>
      <c r="F7" s="169"/>
      <c r="G7" s="171" t="s">
        <v>299</v>
      </c>
    </row>
    <row r="8" spans="1:7" ht="30" x14ac:dyDescent="0.25">
      <c r="A8" s="168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0"/>
    </row>
    <row r="9" spans="1:7" ht="15.75" customHeight="1" x14ac:dyDescent="0.25">
      <c r="A9" s="26" t="s">
        <v>382</v>
      </c>
      <c r="B9" s="30">
        <f>SUM(B10:B44)</f>
        <v>195796831.07999998</v>
      </c>
      <c r="C9" s="30">
        <f t="shared" ref="C9:G9" si="0">SUM(C10:C44)</f>
        <v>115226965.44</v>
      </c>
      <c r="D9" s="30">
        <f t="shared" si="0"/>
        <v>311023796.51999998</v>
      </c>
      <c r="E9" s="30">
        <f t="shared" si="0"/>
        <v>222469726.09999999</v>
      </c>
      <c r="F9" s="30">
        <f t="shared" si="0"/>
        <v>221534361.36000001</v>
      </c>
      <c r="G9" s="30">
        <f t="shared" si="0"/>
        <v>88554070.419999987</v>
      </c>
    </row>
    <row r="10" spans="1:7" x14ac:dyDescent="0.25">
      <c r="A10" s="63" t="s">
        <v>589</v>
      </c>
      <c r="B10" s="75">
        <v>3035375.45</v>
      </c>
      <c r="C10" s="75">
        <v>-45800</v>
      </c>
      <c r="D10" s="75">
        <f>B10+C10</f>
        <v>2989575.45</v>
      </c>
      <c r="E10" s="75">
        <v>1768651.33</v>
      </c>
      <c r="F10" s="75">
        <v>1756303.31</v>
      </c>
      <c r="G10" s="75">
        <f>D10-E10</f>
        <v>1220924.1200000001</v>
      </c>
    </row>
    <row r="11" spans="1:7" x14ac:dyDescent="0.25">
      <c r="A11" s="63" t="s">
        <v>590</v>
      </c>
      <c r="B11" s="75">
        <v>24841885.329999998</v>
      </c>
      <c r="C11" s="75">
        <v>5996590</v>
      </c>
      <c r="D11" s="75">
        <f t="shared" ref="D11:D43" si="1">B11+C11</f>
        <v>30838475.329999998</v>
      </c>
      <c r="E11" s="75">
        <v>16021964.99</v>
      </c>
      <c r="F11" s="75">
        <v>15885036.34</v>
      </c>
      <c r="G11" s="75">
        <f t="shared" ref="G11:G43" si="2">D11-E11</f>
        <v>14816510.339999998</v>
      </c>
    </row>
    <row r="12" spans="1:7" x14ac:dyDescent="0.25">
      <c r="A12" s="63" t="s">
        <v>591</v>
      </c>
      <c r="B12" s="75">
        <v>2393711.5099999998</v>
      </c>
      <c r="C12" s="75">
        <v>900000</v>
      </c>
      <c r="D12" s="75">
        <f t="shared" si="1"/>
        <v>3293711.51</v>
      </c>
      <c r="E12" s="75">
        <v>1837990.99</v>
      </c>
      <c r="F12" s="75">
        <v>1835944.67</v>
      </c>
      <c r="G12" s="75">
        <f t="shared" si="2"/>
        <v>1455720.5199999998</v>
      </c>
    </row>
    <row r="13" spans="1:7" x14ac:dyDescent="0.25">
      <c r="A13" s="63" t="s">
        <v>592</v>
      </c>
      <c r="B13" s="75">
        <v>8318763.2699999996</v>
      </c>
      <c r="C13" s="75">
        <v>2100000</v>
      </c>
      <c r="D13" s="75">
        <f t="shared" si="1"/>
        <v>10418763.27</v>
      </c>
      <c r="E13" s="75">
        <v>2654413.88</v>
      </c>
      <c r="F13" s="75">
        <v>2652497.17</v>
      </c>
      <c r="G13" s="75">
        <f t="shared" si="2"/>
        <v>7764349.3899999997</v>
      </c>
    </row>
    <row r="14" spans="1:7" x14ac:dyDescent="0.25">
      <c r="A14" s="63" t="s">
        <v>593</v>
      </c>
      <c r="B14" s="75">
        <v>3091280.19</v>
      </c>
      <c r="C14" s="75">
        <v>272937.96000000002</v>
      </c>
      <c r="D14" s="75">
        <f t="shared" si="1"/>
        <v>3364218.15</v>
      </c>
      <c r="E14" s="75">
        <v>2030735.71</v>
      </c>
      <c r="F14" s="75">
        <v>2027481.61</v>
      </c>
      <c r="G14" s="75">
        <f t="shared" si="2"/>
        <v>1333482.44</v>
      </c>
    </row>
    <row r="15" spans="1:7" x14ac:dyDescent="0.25">
      <c r="A15" s="63" t="s">
        <v>594</v>
      </c>
      <c r="B15" s="75">
        <v>5542990.2999999998</v>
      </c>
      <c r="C15" s="75">
        <v>160000</v>
      </c>
      <c r="D15" s="75">
        <f t="shared" si="1"/>
        <v>5702990.2999999998</v>
      </c>
      <c r="E15" s="75">
        <v>3530914.51</v>
      </c>
      <c r="F15" s="75">
        <v>3521595.3</v>
      </c>
      <c r="G15" s="75">
        <f t="shared" si="2"/>
        <v>2172075.79</v>
      </c>
    </row>
    <row r="16" spans="1:7" x14ac:dyDescent="0.25">
      <c r="A16" s="63" t="s">
        <v>595</v>
      </c>
      <c r="B16" s="75">
        <v>2885262.83</v>
      </c>
      <c r="C16" s="75">
        <v>0</v>
      </c>
      <c r="D16" s="75">
        <f t="shared" si="1"/>
        <v>2885262.83</v>
      </c>
      <c r="E16" s="75">
        <v>1820736.63</v>
      </c>
      <c r="F16" s="75">
        <v>1816054.31</v>
      </c>
      <c r="G16" s="75">
        <f t="shared" si="2"/>
        <v>1064526.2000000002</v>
      </c>
    </row>
    <row r="17" spans="1:7" x14ac:dyDescent="0.25">
      <c r="A17" s="63" t="s">
        <v>596</v>
      </c>
      <c r="B17" s="75">
        <v>1459337.19</v>
      </c>
      <c r="C17" s="75">
        <v>-17300</v>
      </c>
      <c r="D17" s="75">
        <f t="shared" si="1"/>
        <v>1442037.19</v>
      </c>
      <c r="E17" s="75">
        <v>870548.67</v>
      </c>
      <c r="F17" s="75">
        <v>868251.11</v>
      </c>
      <c r="G17" s="75">
        <f t="shared" si="2"/>
        <v>571488.5199999999</v>
      </c>
    </row>
    <row r="18" spans="1:7" x14ac:dyDescent="0.25">
      <c r="A18" s="63" t="s">
        <v>597</v>
      </c>
      <c r="B18" s="75">
        <v>2097145.24</v>
      </c>
      <c r="C18" s="75">
        <v>0</v>
      </c>
      <c r="D18" s="75">
        <f t="shared" si="1"/>
        <v>2097145.24</v>
      </c>
      <c r="E18" s="75">
        <v>1282456.5900000001</v>
      </c>
      <c r="F18" s="75">
        <v>1276361.6399999999</v>
      </c>
      <c r="G18" s="75">
        <f t="shared" si="2"/>
        <v>814688.64999999991</v>
      </c>
    </row>
    <row r="19" spans="1:7" x14ac:dyDescent="0.25">
      <c r="A19" s="63" t="s">
        <v>598</v>
      </c>
      <c r="B19" s="75">
        <v>2806915.77</v>
      </c>
      <c r="C19" s="75">
        <v>0</v>
      </c>
      <c r="D19" s="75">
        <f t="shared" si="1"/>
        <v>2806915.77</v>
      </c>
      <c r="E19" s="75">
        <v>1802542.39</v>
      </c>
      <c r="F19" s="75">
        <v>1797703.31</v>
      </c>
      <c r="G19" s="75">
        <f t="shared" si="2"/>
        <v>1004373.3800000001</v>
      </c>
    </row>
    <row r="20" spans="1:7" x14ac:dyDescent="0.25">
      <c r="A20" s="63" t="s">
        <v>599</v>
      </c>
      <c r="B20" s="75">
        <v>18770782.489999998</v>
      </c>
      <c r="C20" s="75">
        <v>1032953.18</v>
      </c>
      <c r="D20" s="75">
        <f t="shared" si="1"/>
        <v>19803735.669999998</v>
      </c>
      <c r="E20" s="75">
        <v>13947799.039999999</v>
      </c>
      <c r="F20" s="75">
        <v>13929519.970000001</v>
      </c>
      <c r="G20" s="75">
        <f t="shared" si="2"/>
        <v>5855936.629999999</v>
      </c>
    </row>
    <row r="21" spans="1:7" x14ac:dyDescent="0.25">
      <c r="A21" s="63" t="s">
        <v>600</v>
      </c>
      <c r="B21" s="75">
        <v>507506.01</v>
      </c>
      <c r="C21" s="75">
        <v>0</v>
      </c>
      <c r="D21" s="75">
        <f t="shared" si="1"/>
        <v>507506.01</v>
      </c>
      <c r="E21" s="75">
        <v>323341.88</v>
      </c>
      <c r="F21" s="75">
        <v>322510.71999999997</v>
      </c>
      <c r="G21" s="75">
        <f t="shared" si="2"/>
        <v>184164.13</v>
      </c>
    </row>
    <row r="22" spans="1:7" x14ac:dyDescent="0.25">
      <c r="A22" s="63" t="s">
        <v>601</v>
      </c>
      <c r="B22" s="75">
        <v>1432365.35</v>
      </c>
      <c r="C22" s="75">
        <v>0</v>
      </c>
      <c r="D22" s="75">
        <f t="shared" si="1"/>
        <v>1432365.35</v>
      </c>
      <c r="E22" s="75">
        <v>757378.5</v>
      </c>
      <c r="F22" s="75">
        <v>755300.22</v>
      </c>
      <c r="G22" s="75">
        <f t="shared" si="2"/>
        <v>674986.85000000009</v>
      </c>
    </row>
    <row r="23" spans="1:7" x14ac:dyDescent="0.25">
      <c r="A23" s="63" t="s">
        <v>602</v>
      </c>
      <c r="B23" s="75">
        <v>1517658.69</v>
      </c>
      <c r="C23" s="75">
        <v>0</v>
      </c>
      <c r="D23" s="75">
        <f t="shared" si="1"/>
        <v>1517658.69</v>
      </c>
      <c r="E23" s="75">
        <v>1013883.92</v>
      </c>
      <c r="F23" s="75">
        <v>1011164.6</v>
      </c>
      <c r="G23" s="75">
        <f t="shared" si="2"/>
        <v>503774.7699999999</v>
      </c>
    </row>
    <row r="24" spans="1:7" x14ac:dyDescent="0.25">
      <c r="A24" s="63" t="s">
        <v>603</v>
      </c>
      <c r="B24" s="75">
        <v>2685590.22</v>
      </c>
      <c r="C24" s="75">
        <v>17940544.280000001</v>
      </c>
      <c r="D24" s="75">
        <f t="shared" si="1"/>
        <v>20626134.5</v>
      </c>
      <c r="E24" s="75">
        <v>19497908.210000001</v>
      </c>
      <c r="F24" s="75">
        <v>19493602.57</v>
      </c>
      <c r="G24" s="75">
        <f t="shared" si="2"/>
        <v>1128226.2899999991</v>
      </c>
    </row>
    <row r="25" spans="1:7" x14ac:dyDescent="0.25">
      <c r="A25" s="63" t="s">
        <v>604</v>
      </c>
      <c r="B25" s="75">
        <v>2102037.9</v>
      </c>
      <c r="C25" s="75">
        <v>2861168.7</v>
      </c>
      <c r="D25" s="75">
        <f t="shared" si="1"/>
        <v>4963206.5999999996</v>
      </c>
      <c r="E25" s="75">
        <v>4032383.82</v>
      </c>
      <c r="F25" s="75">
        <v>4030046.34</v>
      </c>
      <c r="G25" s="75">
        <f t="shared" si="2"/>
        <v>930822.7799999998</v>
      </c>
    </row>
    <row r="26" spans="1:7" x14ac:dyDescent="0.25">
      <c r="A26" s="63" t="s">
        <v>605</v>
      </c>
      <c r="B26" s="75">
        <v>5684228.4500000002</v>
      </c>
      <c r="C26" s="75">
        <v>5377493.5</v>
      </c>
      <c r="D26" s="75">
        <f t="shared" si="1"/>
        <v>11061721.949999999</v>
      </c>
      <c r="E26" s="75">
        <v>7066664.0499999998</v>
      </c>
      <c r="F26" s="75">
        <v>7017834.7000000002</v>
      </c>
      <c r="G26" s="75">
        <f t="shared" si="2"/>
        <v>3995057.8999999994</v>
      </c>
    </row>
    <row r="27" spans="1:7" x14ac:dyDescent="0.25">
      <c r="A27" s="63" t="s">
        <v>606</v>
      </c>
      <c r="B27" s="75">
        <v>2186867.9900000002</v>
      </c>
      <c r="C27" s="75">
        <v>0</v>
      </c>
      <c r="D27" s="75">
        <f t="shared" si="1"/>
        <v>2186867.9900000002</v>
      </c>
      <c r="E27" s="75">
        <v>1334711.42</v>
      </c>
      <c r="F27" s="75">
        <v>1330763.2</v>
      </c>
      <c r="G27" s="75">
        <f t="shared" si="2"/>
        <v>852156.5700000003</v>
      </c>
    </row>
    <row r="28" spans="1:7" x14ac:dyDescent="0.25">
      <c r="A28" s="63" t="s">
        <v>607</v>
      </c>
      <c r="B28" s="75">
        <v>2025041.7</v>
      </c>
      <c r="C28" s="75">
        <v>115520</v>
      </c>
      <c r="D28" s="75">
        <f t="shared" si="1"/>
        <v>2140561.7000000002</v>
      </c>
      <c r="E28" s="75">
        <v>1339706</v>
      </c>
      <c r="F28" s="75">
        <v>1342802.84</v>
      </c>
      <c r="G28" s="75">
        <f t="shared" si="2"/>
        <v>800855.70000000019</v>
      </c>
    </row>
    <row r="29" spans="1:7" x14ac:dyDescent="0.25">
      <c r="A29" s="63" t="s">
        <v>608</v>
      </c>
      <c r="B29" s="75">
        <v>17803687.620000001</v>
      </c>
      <c r="C29" s="75">
        <v>69457513.269999996</v>
      </c>
      <c r="D29" s="75">
        <f t="shared" si="1"/>
        <v>87261200.890000001</v>
      </c>
      <c r="E29" s="75">
        <v>72041220.900000006</v>
      </c>
      <c r="F29" s="75">
        <v>71521691.879999995</v>
      </c>
      <c r="G29" s="75">
        <f t="shared" si="2"/>
        <v>15219979.989999995</v>
      </c>
    </row>
    <row r="30" spans="1:7" x14ac:dyDescent="0.25">
      <c r="A30" s="63" t="s">
        <v>609</v>
      </c>
      <c r="B30" s="75">
        <v>2410202.29</v>
      </c>
      <c r="C30" s="75">
        <v>0</v>
      </c>
      <c r="D30" s="75">
        <f t="shared" si="1"/>
        <v>2410202.29</v>
      </c>
      <c r="E30" s="75">
        <v>1743860.64</v>
      </c>
      <c r="F30" s="75">
        <v>1742312.5</v>
      </c>
      <c r="G30" s="75">
        <f t="shared" si="2"/>
        <v>666341.65000000014</v>
      </c>
    </row>
    <row r="31" spans="1:7" x14ac:dyDescent="0.25">
      <c r="A31" s="63" t="s">
        <v>610</v>
      </c>
      <c r="B31" s="75">
        <v>5083651.5</v>
      </c>
      <c r="C31" s="75">
        <v>0</v>
      </c>
      <c r="D31" s="75">
        <f t="shared" si="1"/>
        <v>5083651.5</v>
      </c>
      <c r="E31" s="75">
        <v>3437885.6</v>
      </c>
      <c r="F31" s="75">
        <v>3435718.56</v>
      </c>
      <c r="G31" s="75">
        <f t="shared" si="2"/>
        <v>1645765.9</v>
      </c>
    </row>
    <row r="32" spans="1:7" x14ac:dyDescent="0.25">
      <c r="A32" s="63" t="s">
        <v>611</v>
      </c>
      <c r="B32" s="75">
        <v>732579.6</v>
      </c>
      <c r="C32" s="75">
        <v>0</v>
      </c>
      <c r="D32" s="75">
        <f t="shared" si="1"/>
        <v>732579.6</v>
      </c>
      <c r="E32" s="75">
        <v>454941.95</v>
      </c>
      <c r="F32" s="75">
        <v>453721.71</v>
      </c>
      <c r="G32" s="75">
        <f t="shared" si="2"/>
        <v>277637.64999999997</v>
      </c>
    </row>
    <row r="33" spans="1:7" x14ac:dyDescent="0.25">
      <c r="A33" s="63" t="s">
        <v>612</v>
      </c>
      <c r="B33" s="75">
        <v>35652133.240000002</v>
      </c>
      <c r="C33" s="75">
        <v>4832879.99</v>
      </c>
      <c r="D33" s="75">
        <f t="shared" si="1"/>
        <v>40485013.230000004</v>
      </c>
      <c r="E33" s="75">
        <v>28991867.969999999</v>
      </c>
      <c r="F33" s="75">
        <v>28962290.190000001</v>
      </c>
      <c r="G33" s="75">
        <f t="shared" si="2"/>
        <v>11493145.260000005</v>
      </c>
    </row>
    <row r="34" spans="1:7" x14ac:dyDescent="0.25">
      <c r="A34" s="63" t="s">
        <v>613</v>
      </c>
      <c r="B34" s="75">
        <v>4952515.7699999996</v>
      </c>
      <c r="C34" s="75">
        <v>720000</v>
      </c>
      <c r="D34" s="75">
        <f t="shared" si="1"/>
        <v>5672515.7699999996</v>
      </c>
      <c r="E34" s="75">
        <v>3923552.3</v>
      </c>
      <c r="F34" s="75">
        <v>3837381</v>
      </c>
      <c r="G34" s="75">
        <f t="shared" si="2"/>
        <v>1748963.4699999997</v>
      </c>
    </row>
    <row r="35" spans="1:7" x14ac:dyDescent="0.25">
      <c r="A35" s="63" t="s">
        <v>614</v>
      </c>
      <c r="B35" s="75">
        <v>13262797.109999999</v>
      </c>
      <c r="C35" s="75">
        <v>800000</v>
      </c>
      <c r="D35" s="75">
        <f t="shared" si="1"/>
        <v>14062797.109999999</v>
      </c>
      <c r="E35" s="75">
        <v>9733689.4100000001</v>
      </c>
      <c r="F35" s="75">
        <v>9713785.7400000002</v>
      </c>
      <c r="G35" s="75">
        <f t="shared" si="2"/>
        <v>4329107.6999999993</v>
      </c>
    </row>
    <row r="36" spans="1:7" x14ac:dyDescent="0.25">
      <c r="A36" s="63" t="s">
        <v>615</v>
      </c>
      <c r="B36" s="75">
        <v>1665153.17</v>
      </c>
      <c r="C36" s="75">
        <v>588576</v>
      </c>
      <c r="D36" s="75">
        <f t="shared" si="1"/>
        <v>2253729.17</v>
      </c>
      <c r="E36" s="75">
        <v>1594528.11</v>
      </c>
      <c r="F36" s="75">
        <v>1588045.14</v>
      </c>
      <c r="G36" s="75">
        <f t="shared" si="2"/>
        <v>659201.05999999982</v>
      </c>
    </row>
    <row r="37" spans="1:7" x14ac:dyDescent="0.25">
      <c r="A37" s="63" t="s">
        <v>616</v>
      </c>
      <c r="B37" s="75">
        <v>1457754.04</v>
      </c>
      <c r="C37" s="75">
        <v>0</v>
      </c>
      <c r="D37" s="75">
        <f t="shared" si="1"/>
        <v>1457754.04</v>
      </c>
      <c r="E37" s="75">
        <v>1120271.03</v>
      </c>
      <c r="F37" s="75">
        <v>1118875.95</v>
      </c>
      <c r="G37" s="75">
        <f t="shared" si="2"/>
        <v>337483.01</v>
      </c>
    </row>
    <row r="38" spans="1:7" x14ac:dyDescent="0.25">
      <c r="A38" s="63" t="s">
        <v>617</v>
      </c>
      <c r="B38" s="75">
        <v>429129.23</v>
      </c>
      <c r="C38" s="75">
        <v>612341.81000000006</v>
      </c>
      <c r="D38" s="75">
        <f t="shared" si="1"/>
        <v>1041471.04</v>
      </c>
      <c r="E38" s="75">
        <v>562082.76</v>
      </c>
      <c r="F38" s="75">
        <v>560725.96</v>
      </c>
      <c r="G38" s="75">
        <f t="shared" si="2"/>
        <v>479388.28</v>
      </c>
    </row>
    <row r="39" spans="1:7" x14ac:dyDescent="0.25">
      <c r="A39" s="63" t="s">
        <v>618</v>
      </c>
      <c r="B39" s="75">
        <v>362828.59</v>
      </c>
      <c r="C39" s="75">
        <v>40290</v>
      </c>
      <c r="D39" s="75">
        <f t="shared" si="1"/>
        <v>403118.59</v>
      </c>
      <c r="E39" s="75">
        <v>257519.98</v>
      </c>
      <c r="F39" s="75">
        <v>255792.3</v>
      </c>
      <c r="G39" s="75">
        <f t="shared" si="2"/>
        <v>145598.61000000002</v>
      </c>
    </row>
    <row r="40" spans="1:7" x14ac:dyDescent="0.25">
      <c r="A40" s="63" t="s">
        <v>619</v>
      </c>
      <c r="B40" s="75">
        <v>278247.27</v>
      </c>
      <c r="C40" s="75">
        <v>0</v>
      </c>
      <c r="D40" s="75">
        <f t="shared" si="1"/>
        <v>278247.27</v>
      </c>
      <c r="E40" s="75">
        <v>170732.33</v>
      </c>
      <c r="F40" s="75">
        <v>170405.91</v>
      </c>
      <c r="G40" s="75">
        <f t="shared" si="2"/>
        <v>107514.94000000003</v>
      </c>
    </row>
    <row r="41" spans="1:7" x14ac:dyDescent="0.25">
      <c r="A41" s="63" t="s">
        <v>620</v>
      </c>
      <c r="B41" s="75">
        <v>8243774.3899999997</v>
      </c>
      <c r="C41" s="75">
        <v>1062846.75</v>
      </c>
      <c r="D41" s="75">
        <f t="shared" si="1"/>
        <v>9306621.1400000006</v>
      </c>
      <c r="E41" s="75">
        <v>7144946.75</v>
      </c>
      <c r="F41" s="75">
        <v>7144946.75</v>
      </c>
      <c r="G41" s="75">
        <f t="shared" si="2"/>
        <v>2161674.3900000006</v>
      </c>
    </row>
    <row r="42" spans="1:7" x14ac:dyDescent="0.25">
      <c r="A42" s="63" t="s">
        <v>621</v>
      </c>
      <c r="B42" s="75">
        <v>5757893.8300000001</v>
      </c>
      <c r="C42" s="75">
        <v>18410</v>
      </c>
      <c r="D42" s="75">
        <f t="shared" si="1"/>
        <v>5776303.8300000001</v>
      </c>
      <c r="E42" s="75">
        <v>4357893.84</v>
      </c>
      <c r="F42" s="75">
        <v>4357893.84</v>
      </c>
      <c r="G42" s="75">
        <f t="shared" si="2"/>
        <v>1418409.9900000002</v>
      </c>
    </row>
    <row r="43" spans="1:7" x14ac:dyDescent="0.25">
      <c r="A43" s="63" t="s">
        <v>622</v>
      </c>
      <c r="B43" s="75">
        <v>4319737.55</v>
      </c>
      <c r="C43" s="75">
        <v>400000</v>
      </c>
      <c r="D43" s="75">
        <f t="shared" si="1"/>
        <v>4719737.55</v>
      </c>
      <c r="E43" s="75">
        <v>4000000</v>
      </c>
      <c r="F43" s="75">
        <v>4000000</v>
      </c>
      <c r="G43" s="75">
        <f t="shared" si="2"/>
        <v>719737.54999999981</v>
      </c>
    </row>
    <row r="44" spans="1:7" x14ac:dyDescent="0.25">
      <c r="A44" s="31" t="s">
        <v>150</v>
      </c>
      <c r="B44" s="49"/>
      <c r="C44" s="49"/>
      <c r="D44" s="49"/>
      <c r="E44" s="49"/>
      <c r="F44" s="49"/>
      <c r="G44" s="49"/>
    </row>
    <row r="45" spans="1:7" x14ac:dyDescent="0.25">
      <c r="A45" s="3" t="s">
        <v>383</v>
      </c>
      <c r="B45" s="4">
        <f>SUM(B46:B60)</f>
        <v>74391891.24000001</v>
      </c>
      <c r="C45" s="4">
        <f t="shared" ref="C45:G45" si="3">SUM(C46:C60)</f>
        <v>92882881.440000013</v>
      </c>
      <c r="D45" s="4">
        <f t="shared" si="3"/>
        <v>167274772.68000001</v>
      </c>
      <c r="E45" s="4">
        <f t="shared" si="3"/>
        <v>129400408.67</v>
      </c>
      <c r="F45" s="4">
        <f t="shared" si="3"/>
        <v>125991792.39</v>
      </c>
      <c r="G45" s="4">
        <f t="shared" si="3"/>
        <v>37874364.00999999</v>
      </c>
    </row>
    <row r="46" spans="1:7" x14ac:dyDescent="0.25">
      <c r="A46" s="63" t="s">
        <v>592</v>
      </c>
      <c r="B46" s="75">
        <v>180000</v>
      </c>
      <c r="C46" s="75">
        <v>13000</v>
      </c>
      <c r="D46" s="75">
        <f t="shared" ref="D46:D60" si="4">B46+C46</f>
        <v>193000</v>
      </c>
      <c r="E46" s="75">
        <v>135818.49</v>
      </c>
      <c r="F46" s="75">
        <v>135818.49</v>
      </c>
      <c r="G46" s="75">
        <f t="shared" ref="G46:G60" si="5">D46-E46</f>
        <v>57181.510000000009</v>
      </c>
    </row>
    <row r="47" spans="1:7" x14ac:dyDescent="0.25">
      <c r="A47" s="63" t="s">
        <v>603</v>
      </c>
      <c r="B47" s="75">
        <v>0</v>
      </c>
      <c r="C47" s="75">
        <v>3861985.59</v>
      </c>
      <c r="D47" s="75">
        <f t="shared" si="4"/>
        <v>3861985.59</v>
      </c>
      <c r="E47" s="75">
        <v>2841317.1</v>
      </c>
      <c r="F47" s="75">
        <v>2841317.1</v>
      </c>
      <c r="G47" s="75">
        <f t="shared" si="5"/>
        <v>1020668.4899999998</v>
      </c>
    </row>
    <row r="48" spans="1:7" x14ac:dyDescent="0.25">
      <c r="A48" s="63" t="s">
        <v>604</v>
      </c>
      <c r="B48" s="75">
        <v>0</v>
      </c>
      <c r="C48" s="75">
        <v>2400000</v>
      </c>
      <c r="D48" s="75">
        <f t="shared" si="4"/>
        <v>2400000</v>
      </c>
      <c r="E48" s="75">
        <v>2149659.2000000002</v>
      </c>
      <c r="F48" s="75">
        <v>2149659.2000000002</v>
      </c>
      <c r="G48" s="75">
        <f t="shared" si="5"/>
        <v>250340.79999999981</v>
      </c>
    </row>
    <row r="49" spans="1:7" x14ac:dyDescent="0.25">
      <c r="A49" s="63" t="s">
        <v>605</v>
      </c>
      <c r="B49" s="75">
        <v>0</v>
      </c>
      <c r="C49" s="75">
        <v>235652.5</v>
      </c>
      <c r="D49" s="75">
        <f t="shared" si="4"/>
        <v>235652.5</v>
      </c>
      <c r="E49" s="75">
        <v>0</v>
      </c>
      <c r="F49" s="75">
        <v>0</v>
      </c>
      <c r="G49" s="75">
        <f t="shared" si="5"/>
        <v>235652.5</v>
      </c>
    </row>
    <row r="50" spans="1:7" x14ac:dyDescent="0.25">
      <c r="A50" s="63" t="s">
        <v>606</v>
      </c>
      <c r="B50" s="75">
        <v>0</v>
      </c>
      <c r="C50" s="75">
        <v>43268</v>
      </c>
      <c r="D50" s="75">
        <f t="shared" si="4"/>
        <v>43268</v>
      </c>
      <c r="E50" s="75">
        <v>43268</v>
      </c>
      <c r="F50" s="75">
        <v>43268</v>
      </c>
      <c r="G50" s="75">
        <f t="shared" si="5"/>
        <v>0</v>
      </c>
    </row>
    <row r="51" spans="1:7" x14ac:dyDescent="0.25">
      <c r="A51" s="63" t="s">
        <v>607</v>
      </c>
      <c r="B51" s="75">
        <v>0</v>
      </c>
      <c r="C51" s="75">
        <v>305920</v>
      </c>
      <c r="D51" s="75">
        <f t="shared" si="4"/>
        <v>305920</v>
      </c>
      <c r="E51" s="75">
        <v>305920</v>
      </c>
      <c r="F51" s="75">
        <v>305920</v>
      </c>
      <c r="G51" s="75">
        <f t="shared" si="5"/>
        <v>0</v>
      </c>
    </row>
    <row r="52" spans="1:7" x14ac:dyDescent="0.25">
      <c r="A52" s="63" t="s">
        <v>608</v>
      </c>
      <c r="B52" s="75">
        <v>24737435.010000002</v>
      </c>
      <c r="C52" s="75">
        <v>87611210.640000001</v>
      </c>
      <c r="D52" s="75">
        <f t="shared" si="4"/>
        <v>112348645.65000001</v>
      </c>
      <c r="E52" s="75">
        <v>92256540.010000005</v>
      </c>
      <c r="F52" s="75">
        <v>88847923.730000004</v>
      </c>
      <c r="G52" s="75">
        <f t="shared" si="5"/>
        <v>20092105.640000001</v>
      </c>
    </row>
    <row r="53" spans="1:7" x14ac:dyDescent="0.25">
      <c r="A53" s="63" t="s">
        <v>610</v>
      </c>
      <c r="B53" s="75">
        <v>0</v>
      </c>
      <c r="C53" s="75">
        <v>9501.18</v>
      </c>
      <c r="D53" s="75">
        <f t="shared" si="4"/>
        <v>9501.18</v>
      </c>
      <c r="E53" s="75">
        <v>0</v>
      </c>
      <c r="F53" s="75">
        <v>0</v>
      </c>
      <c r="G53" s="75">
        <f t="shared" si="5"/>
        <v>9501.18</v>
      </c>
    </row>
    <row r="54" spans="1:7" x14ac:dyDescent="0.25">
      <c r="A54" s="63" t="s">
        <v>612</v>
      </c>
      <c r="B54" s="75">
        <v>1500000</v>
      </c>
      <c r="C54" s="75">
        <v>-736627.19999999995</v>
      </c>
      <c r="D54" s="75">
        <f t="shared" si="4"/>
        <v>763372.8</v>
      </c>
      <c r="E54" s="75">
        <v>763372.8</v>
      </c>
      <c r="F54" s="75">
        <v>763372.8</v>
      </c>
      <c r="G54" s="75">
        <f t="shared" si="5"/>
        <v>0</v>
      </c>
    </row>
    <row r="55" spans="1:7" x14ac:dyDescent="0.25">
      <c r="A55" s="63" t="s">
        <v>613</v>
      </c>
      <c r="B55" s="75">
        <v>45870840.799999997</v>
      </c>
      <c r="C55" s="75">
        <v>-1463948.95</v>
      </c>
      <c r="D55" s="75">
        <f t="shared" si="4"/>
        <v>44406891.849999994</v>
      </c>
      <c r="E55" s="75">
        <v>29050399.699999999</v>
      </c>
      <c r="F55" s="75">
        <v>29050399.699999999</v>
      </c>
      <c r="G55" s="75">
        <f t="shared" si="5"/>
        <v>15356492.149999995</v>
      </c>
    </row>
    <row r="56" spans="1:7" x14ac:dyDescent="0.25">
      <c r="A56" s="63" t="s">
        <v>614</v>
      </c>
      <c r="B56" s="75">
        <v>150000</v>
      </c>
      <c r="C56" s="75">
        <v>0</v>
      </c>
      <c r="D56" s="75">
        <f t="shared" si="4"/>
        <v>150000</v>
      </c>
      <c r="E56" s="75">
        <v>143838</v>
      </c>
      <c r="F56" s="75">
        <v>143838</v>
      </c>
      <c r="G56" s="75">
        <f t="shared" si="5"/>
        <v>6162</v>
      </c>
    </row>
    <row r="57" spans="1:7" x14ac:dyDescent="0.25">
      <c r="A57" s="63" t="s">
        <v>615</v>
      </c>
      <c r="B57" s="75">
        <v>1953615.43</v>
      </c>
      <c r="C57" s="75">
        <v>250000</v>
      </c>
      <c r="D57" s="75">
        <f t="shared" si="4"/>
        <v>2203615.4299999997</v>
      </c>
      <c r="E57" s="75">
        <v>1496695.35</v>
      </c>
      <c r="F57" s="75">
        <v>1496695.35</v>
      </c>
      <c r="G57" s="75">
        <f t="shared" si="5"/>
        <v>706920.07999999961</v>
      </c>
    </row>
    <row r="58" spans="1:7" x14ac:dyDescent="0.25">
      <c r="A58" s="63" t="s">
        <v>617</v>
      </c>
      <c r="B58" s="75">
        <v>0</v>
      </c>
      <c r="C58" s="75">
        <v>250000</v>
      </c>
      <c r="D58" s="75">
        <f t="shared" si="4"/>
        <v>250000</v>
      </c>
      <c r="E58" s="75">
        <v>114000</v>
      </c>
      <c r="F58" s="75">
        <v>114000</v>
      </c>
      <c r="G58" s="75">
        <f t="shared" si="5"/>
        <v>136000</v>
      </c>
    </row>
    <row r="59" spans="1:7" x14ac:dyDescent="0.25">
      <c r="A59" s="63" t="s">
        <v>619</v>
      </c>
      <c r="B59" s="75">
        <v>0</v>
      </c>
      <c r="C59" s="75">
        <v>102919.67999999999</v>
      </c>
      <c r="D59" s="75">
        <f t="shared" si="4"/>
        <v>102919.67999999999</v>
      </c>
      <c r="E59" s="75">
        <v>99580.02</v>
      </c>
      <c r="F59" s="75">
        <v>99580.02</v>
      </c>
      <c r="G59" s="75">
        <f t="shared" si="5"/>
        <v>3339.6599999999889</v>
      </c>
    </row>
    <row r="60" spans="1:7" x14ac:dyDescent="0.25">
      <c r="A60" s="31" t="s">
        <v>150</v>
      </c>
      <c r="B60" s="49"/>
      <c r="C60" s="49"/>
      <c r="D60" s="49">
        <f t="shared" si="4"/>
        <v>0</v>
      </c>
      <c r="E60" s="49"/>
      <c r="F60" s="49"/>
      <c r="G60" s="49">
        <f t="shared" si="5"/>
        <v>0</v>
      </c>
    </row>
    <row r="61" spans="1:7" x14ac:dyDescent="0.25">
      <c r="A61" s="3" t="s">
        <v>379</v>
      </c>
      <c r="B61" s="4">
        <f>B9+B45</f>
        <v>270188722.31999999</v>
      </c>
      <c r="C61" s="4">
        <f t="shared" ref="C61:F61" si="6">C9+C45</f>
        <v>208109846.88</v>
      </c>
      <c r="D61" s="4">
        <f>B61+C61</f>
        <v>478298569.19999999</v>
      </c>
      <c r="E61" s="4">
        <f t="shared" si="6"/>
        <v>351870134.76999998</v>
      </c>
      <c r="F61" s="4">
        <f t="shared" si="6"/>
        <v>347526153.75</v>
      </c>
      <c r="G61" s="4">
        <f>D61-E61</f>
        <v>126428434.43000001</v>
      </c>
    </row>
    <row r="62" spans="1:7" x14ac:dyDescent="0.25">
      <c r="A62" s="55"/>
      <c r="B62" s="55"/>
      <c r="C62" s="55"/>
      <c r="D62" s="55"/>
      <c r="E62" s="55"/>
      <c r="F62" s="55"/>
      <c r="G62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4:G45 B9:G9 B60:G6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9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8" t="s">
        <v>384</v>
      </c>
      <c r="B1" s="179"/>
      <c r="C1" s="179"/>
      <c r="D1" s="179"/>
      <c r="E1" s="179"/>
      <c r="F1" s="179"/>
      <c r="G1" s="179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7" t="s">
        <v>4</v>
      </c>
      <c r="B7" s="175" t="s">
        <v>298</v>
      </c>
      <c r="C7" s="176"/>
      <c r="D7" s="176"/>
      <c r="E7" s="176"/>
      <c r="F7" s="177"/>
      <c r="G7" s="171" t="s">
        <v>387</v>
      </c>
    </row>
    <row r="8" spans="1:7" ht="30" x14ac:dyDescent="0.25">
      <c r="A8" s="168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70"/>
    </row>
    <row r="9" spans="1:7" ht="16.5" customHeight="1" x14ac:dyDescent="0.25">
      <c r="A9" s="26" t="s">
        <v>389</v>
      </c>
      <c r="B9" s="30">
        <f>B10+B19+B27+B37</f>
        <v>195796831.08000004</v>
      </c>
      <c r="C9" s="30">
        <f t="shared" ref="C9:G9" si="0">C10+C19+C27+C37</f>
        <v>115226965.44</v>
      </c>
      <c r="D9" s="30">
        <f t="shared" si="0"/>
        <v>311023796.52000004</v>
      </c>
      <c r="E9" s="30">
        <f t="shared" si="0"/>
        <v>222469726.09999999</v>
      </c>
      <c r="F9" s="30">
        <f t="shared" si="0"/>
        <v>221534361.36000001</v>
      </c>
      <c r="G9" s="30">
        <f t="shared" si="0"/>
        <v>88554070.419999987</v>
      </c>
    </row>
    <row r="10" spans="1:7" ht="15" customHeight="1" x14ac:dyDescent="0.25">
      <c r="A10" s="58" t="s">
        <v>390</v>
      </c>
      <c r="B10" s="47">
        <f>SUM(B11:B18)</f>
        <v>114479566.96000001</v>
      </c>
      <c r="C10" s="47">
        <f t="shared" ref="C10:G10" si="1">SUM(C11:C18)</f>
        <v>12485547.140000001</v>
      </c>
      <c r="D10" s="47">
        <f t="shared" si="1"/>
        <v>126965114.09999999</v>
      </c>
      <c r="E10" s="47">
        <f t="shared" si="1"/>
        <v>75238831.349999994</v>
      </c>
      <c r="F10" s="47">
        <f t="shared" si="1"/>
        <v>74891495.370000005</v>
      </c>
      <c r="G10" s="47">
        <f t="shared" si="1"/>
        <v>51726282.75</v>
      </c>
    </row>
    <row r="11" spans="1:7" x14ac:dyDescent="0.25">
      <c r="A11" s="77" t="s">
        <v>391</v>
      </c>
      <c r="B11" s="47">
        <v>27648801.100000001</v>
      </c>
      <c r="C11" s="47">
        <v>5996590</v>
      </c>
      <c r="D11" s="47">
        <f>B11+C11</f>
        <v>33645391.100000001</v>
      </c>
      <c r="E11" s="47">
        <v>17824507.379999999</v>
      </c>
      <c r="F11" s="47">
        <v>17682739.649999999</v>
      </c>
      <c r="G11" s="47">
        <f>D11-E11</f>
        <v>15820883.720000003</v>
      </c>
    </row>
    <row r="12" spans="1:7" x14ac:dyDescent="0.25">
      <c r="A12" s="77" t="s">
        <v>392</v>
      </c>
      <c r="B12" s="47">
        <v>507506.01</v>
      </c>
      <c r="C12" s="47">
        <v>0</v>
      </c>
      <c r="D12" s="47">
        <f t="shared" ref="D12:D18" si="2">B12+C12</f>
        <v>507506.01</v>
      </c>
      <c r="E12" s="47">
        <v>323341.88</v>
      </c>
      <c r="F12" s="47">
        <v>322510.71999999997</v>
      </c>
      <c r="G12" s="47">
        <f t="shared" ref="G12:G18" si="3">D12-E12</f>
        <v>184164.13</v>
      </c>
    </row>
    <row r="13" spans="1:7" x14ac:dyDescent="0.25">
      <c r="A13" s="77" t="s">
        <v>393</v>
      </c>
      <c r="B13" s="47">
        <v>22305851.039999999</v>
      </c>
      <c r="C13" s="47">
        <v>3257427.96</v>
      </c>
      <c r="D13" s="47">
        <f t="shared" si="2"/>
        <v>25563279</v>
      </c>
      <c r="E13" s="47">
        <v>11637594.039999999</v>
      </c>
      <c r="F13" s="47">
        <v>11607555.390000001</v>
      </c>
      <c r="G13" s="47">
        <f t="shared" si="3"/>
        <v>13925684.960000001</v>
      </c>
    </row>
    <row r="14" spans="1:7" x14ac:dyDescent="0.25">
      <c r="A14" s="77" t="s">
        <v>394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25">
      <c r="A15" s="77" t="s">
        <v>395</v>
      </c>
      <c r="B15" s="47">
        <v>5542990.2999999998</v>
      </c>
      <c r="C15" s="47">
        <v>160000</v>
      </c>
      <c r="D15" s="47">
        <f t="shared" si="2"/>
        <v>5702990.2999999998</v>
      </c>
      <c r="E15" s="47">
        <v>3530914.51</v>
      </c>
      <c r="F15" s="47">
        <v>3521595.3</v>
      </c>
      <c r="G15" s="47">
        <f t="shared" si="3"/>
        <v>2172075.79</v>
      </c>
    </row>
    <row r="16" spans="1:7" x14ac:dyDescent="0.25">
      <c r="A16" s="77" t="s">
        <v>396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25">
      <c r="A17" s="77" t="s">
        <v>397</v>
      </c>
      <c r="B17" s="47">
        <v>19880466.050000001</v>
      </c>
      <c r="C17" s="47">
        <v>2108576</v>
      </c>
      <c r="D17" s="47">
        <f t="shared" si="2"/>
        <v>21989042.050000001</v>
      </c>
      <c r="E17" s="47">
        <v>15251769.82</v>
      </c>
      <c r="F17" s="47">
        <v>15139211.880000001</v>
      </c>
      <c r="G17" s="47">
        <f t="shared" si="3"/>
        <v>6737272.2300000004</v>
      </c>
    </row>
    <row r="18" spans="1:7" x14ac:dyDescent="0.25">
      <c r="A18" s="77" t="s">
        <v>398</v>
      </c>
      <c r="B18" s="47">
        <v>38593952.460000001</v>
      </c>
      <c r="C18" s="47">
        <v>962953.18</v>
      </c>
      <c r="D18" s="47">
        <f t="shared" si="2"/>
        <v>39556905.640000001</v>
      </c>
      <c r="E18" s="47">
        <v>26670703.719999999</v>
      </c>
      <c r="F18" s="47">
        <v>26617882.43</v>
      </c>
      <c r="G18" s="47">
        <f t="shared" si="3"/>
        <v>12886201.920000002</v>
      </c>
    </row>
    <row r="19" spans="1:7" x14ac:dyDescent="0.25">
      <c r="A19" s="58" t="s">
        <v>399</v>
      </c>
      <c r="B19" s="47">
        <f>SUM(B20:B26)</f>
        <v>71240868.260000005</v>
      </c>
      <c r="C19" s="47">
        <f t="shared" ref="C19:G19" si="4">SUM(C20:C26)</f>
        <v>93818855.599999994</v>
      </c>
      <c r="D19" s="47">
        <f t="shared" si="4"/>
        <v>165059723.86000001</v>
      </c>
      <c r="E19" s="47">
        <f t="shared" si="4"/>
        <v>134075280.91000001</v>
      </c>
      <c r="F19" s="47">
        <f t="shared" si="4"/>
        <v>133543375.03</v>
      </c>
      <c r="G19" s="47">
        <f t="shared" si="4"/>
        <v>30984442.949999996</v>
      </c>
    </row>
    <row r="20" spans="1:7" x14ac:dyDescent="0.25">
      <c r="A20" s="77" t="s">
        <v>400</v>
      </c>
      <c r="B20" s="47">
        <v>7557041.7000000002</v>
      </c>
      <c r="C20" s="47">
        <v>2678399.9900000002</v>
      </c>
      <c r="D20" s="47">
        <f t="shared" ref="D20:D26" si="5">B20+C20</f>
        <v>10235441.690000001</v>
      </c>
      <c r="E20" s="47">
        <v>8272686.2300000004</v>
      </c>
      <c r="F20" s="47">
        <v>8275663.3399999999</v>
      </c>
      <c r="G20" s="47">
        <f t="shared" ref="G20:G26" si="6">D20-E20</f>
        <v>1962755.4600000009</v>
      </c>
    </row>
    <row r="21" spans="1:7" x14ac:dyDescent="0.25">
      <c r="A21" s="77" t="s">
        <v>401</v>
      </c>
      <c r="B21" s="47">
        <v>36464121.439999998</v>
      </c>
      <c r="C21" s="47">
        <v>89098857.049999997</v>
      </c>
      <c r="D21" s="47">
        <f t="shared" si="5"/>
        <v>125562978.48999999</v>
      </c>
      <c r="E21" s="47">
        <v>104053783.83</v>
      </c>
      <c r="F21" s="47">
        <v>103526793.3</v>
      </c>
      <c r="G21" s="47">
        <f t="shared" si="6"/>
        <v>21509194.659999996</v>
      </c>
    </row>
    <row r="22" spans="1:7" x14ac:dyDescent="0.25">
      <c r="A22" s="77" t="s">
        <v>402</v>
      </c>
      <c r="B22" s="47">
        <v>0</v>
      </c>
      <c r="C22" s="47">
        <v>0</v>
      </c>
      <c r="D22" s="47">
        <f t="shared" si="5"/>
        <v>0</v>
      </c>
      <c r="E22" s="47">
        <v>0</v>
      </c>
      <c r="F22" s="47">
        <v>0</v>
      </c>
      <c r="G22" s="47">
        <f t="shared" si="6"/>
        <v>0</v>
      </c>
    </row>
    <row r="23" spans="1:7" x14ac:dyDescent="0.25">
      <c r="A23" s="77" t="s">
        <v>403</v>
      </c>
      <c r="B23" s="47">
        <v>10077631.380000001</v>
      </c>
      <c r="C23" s="47">
        <v>418410</v>
      </c>
      <c r="D23" s="47">
        <f t="shared" si="5"/>
        <v>10496041.380000001</v>
      </c>
      <c r="E23" s="47">
        <v>8357893.8399999999</v>
      </c>
      <c r="F23" s="47">
        <v>8357893.8399999999</v>
      </c>
      <c r="G23" s="47">
        <f t="shared" si="6"/>
        <v>2138147.540000001</v>
      </c>
    </row>
    <row r="24" spans="1:7" x14ac:dyDescent="0.25">
      <c r="A24" s="77" t="s">
        <v>404</v>
      </c>
      <c r="B24" s="47">
        <v>5361898.7699999996</v>
      </c>
      <c r="C24" s="47">
        <v>0</v>
      </c>
      <c r="D24" s="47">
        <f t="shared" si="5"/>
        <v>5361898.7699999996</v>
      </c>
      <c r="E24" s="47">
        <v>3608617.93</v>
      </c>
      <c r="F24" s="47">
        <v>3606124.47</v>
      </c>
      <c r="G24" s="47">
        <f t="shared" si="6"/>
        <v>1753280.8399999994</v>
      </c>
    </row>
    <row r="25" spans="1:7" x14ac:dyDescent="0.25">
      <c r="A25" s="77" t="s">
        <v>405</v>
      </c>
      <c r="B25" s="47">
        <v>10247420.93</v>
      </c>
      <c r="C25" s="47">
        <v>1675188.56</v>
      </c>
      <c r="D25" s="47">
        <f t="shared" si="5"/>
        <v>11922609.49</v>
      </c>
      <c r="E25" s="47">
        <v>8653609.4199999999</v>
      </c>
      <c r="F25" s="47">
        <v>8649605.5</v>
      </c>
      <c r="G25" s="47">
        <f t="shared" si="6"/>
        <v>3269000.0700000003</v>
      </c>
    </row>
    <row r="26" spans="1:7" x14ac:dyDescent="0.25">
      <c r="A26" s="77" t="s">
        <v>406</v>
      </c>
      <c r="B26" s="47">
        <v>1532754.04</v>
      </c>
      <c r="C26" s="47">
        <v>-52000</v>
      </c>
      <c r="D26" s="47">
        <f t="shared" si="5"/>
        <v>1480754.04</v>
      </c>
      <c r="E26" s="47">
        <v>1128689.6599999999</v>
      </c>
      <c r="F26" s="47">
        <v>1127294.58</v>
      </c>
      <c r="G26" s="47">
        <f t="shared" si="6"/>
        <v>352064.38000000012</v>
      </c>
    </row>
    <row r="27" spans="1:7" x14ac:dyDescent="0.25">
      <c r="A27" s="58" t="s">
        <v>407</v>
      </c>
      <c r="B27" s="47">
        <f>SUM(B28:B36)</f>
        <v>10076395.859999999</v>
      </c>
      <c r="C27" s="47">
        <f t="shared" ref="C27:G27" si="7">SUM(C28:C36)</f>
        <v>8922562.6999999993</v>
      </c>
      <c r="D27" s="47">
        <f t="shared" si="7"/>
        <v>18998958.560000002</v>
      </c>
      <c r="E27" s="47">
        <f t="shared" si="7"/>
        <v>13155613.84</v>
      </c>
      <c r="F27" s="47">
        <f t="shared" si="7"/>
        <v>13099490.959999999</v>
      </c>
      <c r="G27" s="47">
        <f t="shared" si="7"/>
        <v>5843344.7200000007</v>
      </c>
    </row>
    <row r="28" spans="1:7" x14ac:dyDescent="0.25">
      <c r="A28" s="80" t="s">
        <v>408</v>
      </c>
      <c r="B28" s="47">
        <v>4052345.24</v>
      </c>
      <c r="C28" s="47">
        <v>4377493.5</v>
      </c>
      <c r="D28" s="47">
        <f t="shared" ref="D28:D36" si="8">B28+C28</f>
        <v>8429838.7400000002</v>
      </c>
      <c r="E28" s="47">
        <v>6169317.2599999998</v>
      </c>
      <c r="F28" s="47">
        <v>6163222.3099999996</v>
      </c>
      <c r="G28" s="47">
        <f t="shared" ref="G28:G36" si="9">D28-E28</f>
        <v>2260521.4800000004</v>
      </c>
    </row>
    <row r="29" spans="1:7" x14ac:dyDescent="0.25">
      <c r="A29" s="77" t="s">
        <v>409</v>
      </c>
      <c r="B29" s="47">
        <v>0</v>
      </c>
      <c r="C29" s="47">
        <v>3562369.2</v>
      </c>
      <c r="D29" s="47">
        <f t="shared" si="8"/>
        <v>3562369.2</v>
      </c>
      <c r="E29" s="47">
        <v>3138663.8</v>
      </c>
      <c r="F29" s="47">
        <v>3138663.8</v>
      </c>
      <c r="G29" s="47">
        <f t="shared" si="9"/>
        <v>423705.40000000037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f t="shared" si="8"/>
        <v>0</v>
      </c>
      <c r="E30" s="47">
        <v>0</v>
      </c>
      <c r="F30" s="47">
        <v>0</v>
      </c>
      <c r="G30" s="47">
        <f t="shared" si="9"/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f t="shared" si="8"/>
        <v>0</v>
      </c>
      <c r="E31" s="47">
        <v>0</v>
      </c>
      <c r="F31" s="47">
        <v>0</v>
      </c>
      <c r="G31" s="47">
        <f t="shared" si="9"/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f t="shared" si="8"/>
        <v>0</v>
      </c>
      <c r="E32" s="47">
        <v>0</v>
      </c>
      <c r="F32" s="47">
        <v>0</v>
      </c>
      <c r="G32" s="47">
        <f t="shared" si="9"/>
        <v>0</v>
      </c>
    </row>
    <row r="33" spans="1:7" ht="14.45" customHeight="1" x14ac:dyDescent="0.25">
      <c r="A33" s="77" t="s">
        <v>413</v>
      </c>
      <c r="B33" s="47">
        <v>2410202.29</v>
      </c>
      <c r="C33" s="47">
        <v>0</v>
      </c>
      <c r="D33" s="47">
        <f t="shared" si="8"/>
        <v>2410202.29</v>
      </c>
      <c r="E33" s="47">
        <v>1743860.64</v>
      </c>
      <c r="F33" s="47">
        <v>1742312.5</v>
      </c>
      <c r="G33" s="47">
        <f t="shared" si="9"/>
        <v>666341.65000000014</v>
      </c>
    </row>
    <row r="34" spans="1:7" ht="14.45" customHeight="1" x14ac:dyDescent="0.25">
      <c r="A34" s="77" t="s">
        <v>414</v>
      </c>
      <c r="B34" s="47">
        <v>2154511.14</v>
      </c>
      <c r="C34" s="47">
        <v>1000000</v>
      </c>
      <c r="D34" s="47">
        <f t="shared" si="8"/>
        <v>3154511.14</v>
      </c>
      <c r="E34" s="47">
        <v>1233223.47</v>
      </c>
      <c r="F34" s="47">
        <v>1187041.24</v>
      </c>
      <c r="G34" s="47">
        <f t="shared" si="9"/>
        <v>1921287.6700000002</v>
      </c>
    </row>
    <row r="35" spans="1:7" ht="14.45" customHeight="1" x14ac:dyDescent="0.25">
      <c r="A35" s="77" t="s">
        <v>415</v>
      </c>
      <c r="B35" s="47">
        <v>1459337.19</v>
      </c>
      <c r="C35" s="47">
        <v>-17300</v>
      </c>
      <c r="D35" s="47">
        <f t="shared" si="8"/>
        <v>1442037.19</v>
      </c>
      <c r="E35" s="47">
        <v>870548.67</v>
      </c>
      <c r="F35" s="47">
        <v>868251.11</v>
      </c>
      <c r="G35" s="47">
        <f t="shared" si="9"/>
        <v>571488.5199999999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f t="shared" si="8"/>
        <v>0</v>
      </c>
      <c r="E36" s="47">
        <v>0</v>
      </c>
      <c r="F36" s="47">
        <v>0</v>
      </c>
      <c r="G36" s="47">
        <f t="shared" si="9"/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f t="shared" ref="D38:D41" si="11">B38+C38</f>
        <v>0</v>
      </c>
      <c r="E38" s="47">
        <v>0</v>
      </c>
      <c r="F38" s="47">
        <v>0</v>
      </c>
      <c r="G38" s="47">
        <f t="shared" ref="G38:G41" si="12">D38-E38</f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f t="shared" si="11"/>
        <v>0</v>
      </c>
      <c r="E39" s="47">
        <v>0</v>
      </c>
      <c r="F39" s="47">
        <v>0</v>
      </c>
      <c r="G39" s="47">
        <f t="shared" si="12"/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f t="shared" si="11"/>
        <v>0</v>
      </c>
      <c r="E40" s="47">
        <v>0</v>
      </c>
      <c r="F40" s="47">
        <v>0</v>
      </c>
      <c r="G40" s="47">
        <f t="shared" si="12"/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f t="shared" si="11"/>
        <v>0</v>
      </c>
      <c r="E41" s="47">
        <v>0</v>
      </c>
      <c r="F41" s="47">
        <v>0</v>
      </c>
      <c r="G41" s="47">
        <f t="shared" si="12"/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B44+B53+B61+B71</f>
        <v>74391891.239999995</v>
      </c>
      <c r="C43" s="4">
        <f t="shared" ref="C43:G43" si="13">C44+C53+C61+C71</f>
        <v>92882881.439999998</v>
      </c>
      <c r="D43" s="4">
        <f t="shared" si="13"/>
        <v>167274772.68000001</v>
      </c>
      <c r="E43" s="4">
        <f t="shared" si="13"/>
        <v>129400408.67</v>
      </c>
      <c r="F43" s="4">
        <f t="shared" si="13"/>
        <v>125991792.39</v>
      </c>
      <c r="G43" s="4">
        <f t="shared" si="13"/>
        <v>37874364.00999999</v>
      </c>
    </row>
    <row r="44" spans="1:7" x14ac:dyDescent="0.25">
      <c r="A44" s="58" t="s">
        <v>390</v>
      </c>
      <c r="B44" s="47">
        <f>SUM(B45:B52)</f>
        <v>48154456.229999997</v>
      </c>
      <c r="C44" s="47">
        <f t="shared" ref="C44:G44" si="14">SUM(C45:C52)</f>
        <v>-1200948.95</v>
      </c>
      <c r="D44" s="47">
        <f t="shared" si="14"/>
        <v>46953507.279999994</v>
      </c>
      <c r="E44" s="47">
        <f t="shared" si="14"/>
        <v>30826751.539999999</v>
      </c>
      <c r="F44" s="47">
        <f t="shared" si="14"/>
        <v>30826751.539999999</v>
      </c>
      <c r="G44" s="47">
        <f t="shared" si="14"/>
        <v>16126755.739999993</v>
      </c>
    </row>
    <row r="45" spans="1:7" x14ac:dyDescent="0.25">
      <c r="A45" s="80" t="s">
        <v>391</v>
      </c>
      <c r="B45" s="47">
        <v>0</v>
      </c>
      <c r="C45" s="47">
        <v>0</v>
      </c>
      <c r="D45" s="47">
        <f t="shared" ref="D45:D52" si="15">B45+C45</f>
        <v>0</v>
      </c>
      <c r="E45" s="47">
        <v>0</v>
      </c>
      <c r="F45" s="47">
        <v>0</v>
      </c>
      <c r="G45" s="47">
        <f t="shared" ref="G45:G52" si="16">D45-E45</f>
        <v>0</v>
      </c>
    </row>
    <row r="46" spans="1:7" x14ac:dyDescent="0.25">
      <c r="A46" s="80" t="s">
        <v>392</v>
      </c>
      <c r="B46" s="47">
        <v>0</v>
      </c>
      <c r="C46" s="47">
        <v>0</v>
      </c>
      <c r="D46" s="47">
        <f t="shared" si="15"/>
        <v>0</v>
      </c>
      <c r="E46" s="47">
        <v>0</v>
      </c>
      <c r="F46" s="47">
        <v>0</v>
      </c>
      <c r="G46" s="47">
        <f t="shared" si="16"/>
        <v>0</v>
      </c>
    </row>
    <row r="47" spans="1:7" x14ac:dyDescent="0.25">
      <c r="A47" s="80" t="s">
        <v>393</v>
      </c>
      <c r="B47" s="47">
        <v>180000</v>
      </c>
      <c r="C47" s="47">
        <v>13000</v>
      </c>
      <c r="D47" s="47">
        <f t="shared" si="15"/>
        <v>193000</v>
      </c>
      <c r="E47" s="47">
        <v>135818.49</v>
      </c>
      <c r="F47" s="47">
        <v>135818.49</v>
      </c>
      <c r="G47" s="47">
        <f t="shared" si="16"/>
        <v>57181.510000000009</v>
      </c>
    </row>
    <row r="48" spans="1:7" x14ac:dyDescent="0.25">
      <c r="A48" s="80" t="s">
        <v>394</v>
      </c>
      <c r="B48" s="47">
        <v>0</v>
      </c>
      <c r="C48" s="47">
        <v>0</v>
      </c>
      <c r="D48" s="47">
        <f t="shared" si="15"/>
        <v>0</v>
      </c>
      <c r="E48" s="47">
        <v>0</v>
      </c>
      <c r="F48" s="47">
        <v>0</v>
      </c>
      <c r="G48" s="47">
        <f t="shared" si="16"/>
        <v>0</v>
      </c>
    </row>
    <row r="49" spans="1:7" x14ac:dyDescent="0.25">
      <c r="A49" s="80" t="s">
        <v>395</v>
      </c>
      <c r="B49" s="47">
        <v>0</v>
      </c>
      <c r="C49" s="47">
        <v>0</v>
      </c>
      <c r="D49" s="47">
        <f t="shared" si="15"/>
        <v>0</v>
      </c>
      <c r="E49" s="47">
        <v>0</v>
      </c>
      <c r="F49" s="47">
        <v>0</v>
      </c>
      <c r="G49" s="47">
        <f t="shared" si="16"/>
        <v>0</v>
      </c>
    </row>
    <row r="50" spans="1:7" x14ac:dyDescent="0.25">
      <c r="A50" s="80" t="s">
        <v>396</v>
      </c>
      <c r="B50" s="47">
        <v>0</v>
      </c>
      <c r="C50" s="47">
        <v>0</v>
      </c>
      <c r="D50" s="47">
        <f t="shared" si="15"/>
        <v>0</v>
      </c>
      <c r="E50" s="47">
        <v>0</v>
      </c>
      <c r="F50" s="47">
        <v>0</v>
      </c>
      <c r="G50" s="47">
        <f t="shared" si="16"/>
        <v>0</v>
      </c>
    </row>
    <row r="51" spans="1:7" x14ac:dyDescent="0.25">
      <c r="A51" s="80" t="s">
        <v>397</v>
      </c>
      <c r="B51" s="47">
        <v>47974456.229999997</v>
      </c>
      <c r="C51" s="47">
        <v>-1213948.95</v>
      </c>
      <c r="D51" s="47">
        <f t="shared" si="15"/>
        <v>46760507.279999994</v>
      </c>
      <c r="E51" s="47">
        <v>30690933.050000001</v>
      </c>
      <c r="F51" s="47">
        <v>30690933.050000001</v>
      </c>
      <c r="G51" s="47">
        <f t="shared" si="16"/>
        <v>16069574.229999993</v>
      </c>
    </row>
    <row r="52" spans="1:7" x14ac:dyDescent="0.25">
      <c r="A52" s="80" t="s">
        <v>398</v>
      </c>
      <c r="B52" s="47">
        <v>0</v>
      </c>
      <c r="C52" s="47">
        <v>0</v>
      </c>
      <c r="D52" s="47">
        <f t="shared" si="15"/>
        <v>0</v>
      </c>
      <c r="E52" s="47">
        <v>0</v>
      </c>
      <c r="F52" s="47">
        <v>0</v>
      </c>
      <c r="G52" s="47">
        <f t="shared" si="16"/>
        <v>0</v>
      </c>
    </row>
    <row r="53" spans="1:7" x14ac:dyDescent="0.25">
      <c r="A53" s="58" t="s">
        <v>399</v>
      </c>
      <c r="B53" s="47">
        <f>SUM(B54:B60)</f>
        <v>26237435.010000002</v>
      </c>
      <c r="C53" s="47">
        <f t="shared" ref="C53:G53" si="17">SUM(C54:C60)</f>
        <v>91448177.890000001</v>
      </c>
      <c r="D53" s="47">
        <f t="shared" si="17"/>
        <v>117685612.90000001</v>
      </c>
      <c r="E53" s="47">
        <f t="shared" si="17"/>
        <v>96423997.929999992</v>
      </c>
      <c r="F53" s="47">
        <f t="shared" si="17"/>
        <v>93015381.649999991</v>
      </c>
      <c r="G53" s="47">
        <f t="shared" si="17"/>
        <v>21261614.970000003</v>
      </c>
    </row>
    <row r="54" spans="1:7" x14ac:dyDescent="0.25">
      <c r="A54" s="80" t="s">
        <v>400</v>
      </c>
      <c r="B54" s="47">
        <v>0</v>
      </c>
      <c r="C54" s="47">
        <v>1069292.8</v>
      </c>
      <c r="D54" s="47">
        <f t="shared" ref="D54:D60" si="18">B54+C54</f>
        <v>1069292.8</v>
      </c>
      <c r="E54" s="47">
        <v>1069292.8</v>
      </c>
      <c r="F54" s="47">
        <v>1069292.8</v>
      </c>
      <c r="G54" s="47">
        <f t="shared" ref="G54:G60" si="19">D54-E54</f>
        <v>0</v>
      </c>
    </row>
    <row r="55" spans="1:7" x14ac:dyDescent="0.25">
      <c r="A55" s="80" t="s">
        <v>401</v>
      </c>
      <c r="B55" s="47">
        <v>26237435.010000002</v>
      </c>
      <c r="C55" s="47">
        <v>89566464.230000004</v>
      </c>
      <c r="D55" s="47">
        <f t="shared" si="18"/>
        <v>115803899.24000001</v>
      </c>
      <c r="E55" s="47">
        <v>94694632.010000005</v>
      </c>
      <c r="F55" s="47">
        <v>91286015.730000004</v>
      </c>
      <c r="G55" s="47">
        <f t="shared" si="19"/>
        <v>21109267.230000004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f t="shared" si="18"/>
        <v>0</v>
      </c>
      <c r="E56" s="47">
        <v>0</v>
      </c>
      <c r="F56" s="47">
        <v>0</v>
      </c>
      <c r="G56" s="47">
        <f t="shared" si="19"/>
        <v>0</v>
      </c>
    </row>
    <row r="57" spans="1:7" x14ac:dyDescent="0.25">
      <c r="A57" s="81" t="s">
        <v>403</v>
      </c>
      <c r="B57" s="47">
        <v>0</v>
      </c>
      <c r="C57" s="47">
        <v>0</v>
      </c>
      <c r="D57" s="47">
        <f t="shared" si="18"/>
        <v>0</v>
      </c>
      <c r="E57" s="47">
        <v>0</v>
      </c>
      <c r="F57" s="47">
        <v>0</v>
      </c>
      <c r="G57" s="47">
        <f t="shared" si="19"/>
        <v>0</v>
      </c>
    </row>
    <row r="58" spans="1:7" x14ac:dyDescent="0.25">
      <c r="A58" s="80" t="s">
        <v>404</v>
      </c>
      <c r="B58" s="47">
        <v>0</v>
      </c>
      <c r="C58" s="47">
        <v>112420.86</v>
      </c>
      <c r="D58" s="47">
        <f t="shared" si="18"/>
        <v>112420.86</v>
      </c>
      <c r="E58" s="47">
        <v>99580.02</v>
      </c>
      <c r="F58" s="47">
        <v>99580.02</v>
      </c>
      <c r="G58" s="47">
        <f t="shared" si="19"/>
        <v>12840.839999999997</v>
      </c>
    </row>
    <row r="59" spans="1:7" x14ac:dyDescent="0.25">
      <c r="A59" s="80" t="s">
        <v>405</v>
      </c>
      <c r="B59" s="47">
        <v>0</v>
      </c>
      <c r="C59" s="47">
        <v>250000</v>
      </c>
      <c r="D59" s="47">
        <f t="shared" si="18"/>
        <v>250000</v>
      </c>
      <c r="E59" s="47">
        <v>114000</v>
      </c>
      <c r="F59" s="47">
        <v>114000</v>
      </c>
      <c r="G59" s="47">
        <f t="shared" si="19"/>
        <v>136000</v>
      </c>
    </row>
    <row r="60" spans="1:7" x14ac:dyDescent="0.25">
      <c r="A60" s="80" t="s">
        <v>406</v>
      </c>
      <c r="B60" s="47">
        <v>0</v>
      </c>
      <c r="C60" s="47">
        <v>450000</v>
      </c>
      <c r="D60" s="47">
        <f t="shared" si="18"/>
        <v>450000</v>
      </c>
      <c r="E60" s="47">
        <v>446493.1</v>
      </c>
      <c r="F60" s="47">
        <v>446493.1</v>
      </c>
      <c r="G60" s="47">
        <f t="shared" si="19"/>
        <v>3506.9000000000233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20">SUM(C62:C70)</f>
        <v>2635652.5</v>
      </c>
      <c r="D61" s="47">
        <f t="shared" si="20"/>
        <v>2635652.5</v>
      </c>
      <c r="E61" s="47">
        <f t="shared" si="20"/>
        <v>2149659.2000000002</v>
      </c>
      <c r="F61" s="47">
        <f t="shared" si="20"/>
        <v>2149659.2000000002</v>
      </c>
      <c r="G61" s="47">
        <f t="shared" si="20"/>
        <v>485993.29999999981</v>
      </c>
    </row>
    <row r="62" spans="1:7" x14ac:dyDescent="0.25">
      <c r="A62" s="80" t="s">
        <v>408</v>
      </c>
      <c r="B62" s="47">
        <v>0</v>
      </c>
      <c r="C62" s="47">
        <v>0</v>
      </c>
      <c r="D62" s="47">
        <f t="shared" ref="D62:D70" si="21">B62+C62</f>
        <v>0</v>
      </c>
      <c r="E62" s="47">
        <v>0</v>
      </c>
      <c r="F62" s="47">
        <v>0</v>
      </c>
      <c r="G62" s="47">
        <f t="shared" ref="G62:G70" si="22">D62-E62</f>
        <v>0</v>
      </c>
    </row>
    <row r="63" spans="1:7" x14ac:dyDescent="0.25">
      <c r="A63" s="80" t="s">
        <v>409</v>
      </c>
      <c r="B63" s="47">
        <v>0</v>
      </c>
      <c r="C63" s="47">
        <v>2400000</v>
      </c>
      <c r="D63" s="47">
        <f t="shared" si="21"/>
        <v>2400000</v>
      </c>
      <c r="E63" s="47">
        <v>2149659.2000000002</v>
      </c>
      <c r="F63" s="47">
        <v>2149659.2000000002</v>
      </c>
      <c r="G63" s="47">
        <f t="shared" si="22"/>
        <v>250340.79999999981</v>
      </c>
    </row>
    <row r="64" spans="1:7" x14ac:dyDescent="0.25">
      <c r="A64" s="80" t="s">
        <v>410</v>
      </c>
      <c r="B64" s="47">
        <v>0</v>
      </c>
      <c r="C64" s="47">
        <v>0</v>
      </c>
      <c r="D64" s="47">
        <f t="shared" si="21"/>
        <v>0</v>
      </c>
      <c r="E64" s="47">
        <v>0</v>
      </c>
      <c r="F64" s="47">
        <v>0</v>
      </c>
      <c r="G64" s="47">
        <f t="shared" si="22"/>
        <v>0</v>
      </c>
    </row>
    <row r="65" spans="1:7" x14ac:dyDescent="0.25">
      <c r="A65" s="80" t="s">
        <v>411</v>
      </c>
      <c r="B65" s="47">
        <v>0</v>
      </c>
      <c r="C65" s="47">
        <v>0</v>
      </c>
      <c r="D65" s="47">
        <f t="shared" si="21"/>
        <v>0</v>
      </c>
      <c r="E65" s="47">
        <v>0</v>
      </c>
      <c r="F65" s="47">
        <v>0</v>
      </c>
      <c r="G65" s="47">
        <f t="shared" si="22"/>
        <v>0</v>
      </c>
    </row>
    <row r="66" spans="1:7" x14ac:dyDescent="0.25">
      <c r="A66" s="80" t="s">
        <v>412</v>
      </c>
      <c r="B66" s="47">
        <v>0</v>
      </c>
      <c r="C66" s="47">
        <v>0</v>
      </c>
      <c r="D66" s="47">
        <f t="shared" si="21"/>
        <v>0</v>
      </c>
      <c r="E66" s="47">
        <v>0</v>
      </c>
      <c r="F66" s="47">
        <v>0</v>
      </c>
      <c r="G66" s="47">
        <f t="shared" si="22"/>
        <v>0</v>
      </c>
    </row>
    <row r="67" spans="1:7" x14ac:dyDescent="0.25">
      <c r="A67" s="80" t="s">
        <v>413</v>
      </c>
      <c r="B67" s="47">
        <v>0</v>
      </c>
      <c r="C67" s="47">
        <v>0</v>
      </c>
      <c r="D67" s="47">
        <f t="shared" si="21"/>
        <v>0</v>
      </c>
      <c r="E67" s="47">
        <v>0</v>
      </c>
      <c r="F67" s="47">
        <v>0</v>
      </c>
      <c r="G67" s="47">
        <f t="shared" si="22"/>
        <v>0</v>
      </c>
    </row>
    <row r="68" spans="1:7" x14ac:dyDescent="0.25">
      <c r="A68" s="80" t="s">
        <v>414</v>
      </c>
      <c r="B68" s="47">
        <v>0</v>
      </c>
      <c r="C68" s="47">
        <v>235652.5</v>
      </c>
      <c r="D68" s="47">
        <f t="shared" si="21"/>
        <v>235652.5</v>
      </c>
      <c r="E68" s="47">
        <v>0</v>
      </c>
      <c r="F68" s="47">
        <v>0</v>
      </c>
      <c r="G68" s="47">
        <f t="shared" si="22"/>
        <v>235652.5</v>
      </c>
    </row>
    <row r="69" spans="1:7" x14ac:dyDescent="0.25">
      <c r="A69" s="80" t="s">
        <v>415</v>
      </c>
      <c r="B69" s="47">
        <v>0</v>
      </c>
      <c r="C69" s="47">
        <v>0</v>
      </c>
      <c r="D69" s="47">
        <f t="shared" si="21"/>
        <v>0</v>
      </c>
      <c r="E69" s="47">
        <v>0</v>
      </c>
      <c r="F69" s="47">
        <v>0</v>
      </c>
      <c r="G69" s="47">
        <f t="shared" si="22"/>
        <v>0</v>
      </c>
    </row>
    <row r="70" spans="1:7" x14ac:dyDescent="0.25">
      <c r="A70" s="80" t="s">
        <v>416</v>
      </c>
      <c r="B70" s="47">
        <v>0</v>
      </c>
      <c r="C70" s="47">
        <v>0</v>
      </c>
      <c r="D70" s="47">
        <f t="shared" si="21"/>
        <v>0</v>
      </c>
      <c r="E70" s="47">
        <v>0</v>
      </c>
      <c r="F70" s="47">
        <v>0</v>
      </c>
      <c r="G70" s="47">
        <f t="shared" si="22"/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23">SUM(C72:C75)</f>
        <v>0</v>
      </c>
      <c r="D71" s="47">
        <f t="shared" si="23"/>
        <v>0</v>
      </c>
      <c r="E71" s="47">
        <f t="shared" si="23"/>
        <v>0</v>
      </c>
      <c r="F71" s="47">
        <f t="shared" si="23"/>
        <v>0</v>
      </c>
      <c r="G71" s="47">
        <f t="shared" si="23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f t="shared" ref="D72:D75" si="24">B72+C72</f>
        <v>0</v>
      </c>
      <c r="E72" s="47">
        <v>0</v>
      </c>
      <c r="F72" s="47">
        <v>0</v>
      </c>
      <c r="G72" s="47">
        <f t="shared" ref="G72:G75" si="25">D72-E72</f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f t="shared" si="24"/>
        <v>0</v>
      </c>
      <c r="E73" s="47">
        <v>0</v>
      </c>
      <c r="F73" s="47">
        <v>0</v>
      </c>
      <c r="G73" s="47">
        <f t="shared" si="25"/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f t="shared" si="24"/>
        <v>0</v>
      </c>
      <c r="E74" s="47">
        <v>0</v>
      </c>
      <c r="F74" s="47">
        <v>0</v>
      </c>
      <c r="G74" s="47">
        <f t="shared" si="25"/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f t="shared" si="24"/>
        <v>0</v>
      </c>
      <c r="E75" s="47">
        <v>0</v>
      </c>
      <c r="F75" s="47">
        <v>0</v>
      </c>
      <c r="G75" s="47">
        <f t="shared" si="25"/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B9+B43</f>
        <v>270188722.32000005</v>
      </c>
      <c r="C77" s="4">
        <f t="shared" ref="C77:G77" si="26">C9+C43</f>
        <v>208109846.88</v>
      </c>
      <c r="D77" s="4">
        <f t="shared" si="26"/>
        <v>478298569.20000005</v>
      </c>
      <c r="E77" s="4">
        <f t="shared" si="26"/>
        <v>351870134.76999998</v>
      </c>
      <c r="F77" s="4">
        <f t="shared" si="26"/>
        <v>347526153.75</v>
      </c>
      <c r="G77" s="4">
        <f t="shared" si="26"/>
        <v>126428434.42999998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tabSelected="1" zoomScale="75" zoomScaleNormal="75" workbookViewId="0">
      <selection activeCell="B9" sqref="B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2" t="s">
        <v>423</v>
      </c>
      <c r="B1" s="164"/>
      <c r="C1" s="164"/>
      <c r="D1" s="164"/>
      <c r="E1" s="164"/>
      <c r="F1" s="164"/>
      <c r="G1" s="165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30 de Septiembre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7" t="s">
        <v>425</v>
      </c>
      <c r="B7" s="170" t="s">
        <v>298</v>
      </c>
      <c r="C7" s="170"/>
      <c r="D7" s="170"/>
      <c r="E7" s="170"/>
      <c r="F7" s="170"/>
      <c r="G7" s="170" t="s">
        <v>299</v>
      </c>
    </row>
    <row r="8" spans="1:7" ht="30" x14ac:dyDescent="0.25">
      <c r="A8" s="168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80"/>
    </row>
    <row r="9" spans="1:7" ht="15.75" customHeight="1" x14ac:dyDescent="0.25">
      <c r="A9" s="26" t="s">
        <v>426</v>
      </c>
      <c r="B9" s="119">
        <f>B10+B11+B12+B15+B16+B19</f>
        <v>86272557.870000005</v>
      </c>
      <c r="C9" s="119">
        <f t="shared" ref="C9:G9" si="0">C10+C11+C12+C15+C16+C19</f>
        <v>2349454.83</v>
      </c>
      <c r="D9" s="119">
        <f t="shared" si="0"/>
        <v>88622012.700000003</v>
      </c>
      <c r="E9" s="119">
        <f t="shared" si="0"/>
        <v>52576106.049999997</v>
      </c>
      <c r="F9" s="119">
        <f t="shared" si="0"/>
        <v>52581531.25</v>
      </c>
      <c r="G9" s="119">
        <f t="shared" si="0"/>
        <v>36045906.650000006</v>
      </c>
    </row>
    <row r="10" spans="1:7" x14ac:dyDescent="0.25">
      <c r="A10" s="58" t="s">
        <v>427</v>
      </c>
      <c r="B10" s="75">
        <v>86272557.870000005</v>
      </c>
      <c r="C10" s="75">
        <v>2349454.83</v>
      </c>
      <c r="D10" s="75">
        <f>B10+C10</f>
        <v>88622012.700000003</v>
      </c>
      <c r="E10" s="75">
        <v>52576106.049999997</v>
      </c>
      <c r="F10" s="75">
        <v>52581531.25</v>
      </c>
      <c r="G10" s="76">
        <f>D10-E10</f>
        <v>36045906.650000006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f>B11+C11</f>
        <v>0</v>
      </c>
      <c r="E11" s="76">
        <v>0</v>
      </c>
      <c r="F11" s="76">
        <v>0</v>
      </c>
      <c r="G11" s="76">
        <f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1">C13+C14</f>
        <v>0</v>
      </c>
      <c r="D12" s="76">
        <f t="shared" si="1"/>
        <v>0</v>
      </c>
      <c r="E12" s="76">
        <f t="shared" si="1"/>
        <v>0</v>
      </c>
      <c r="F12" s="76">
        <f t="shared" si="1"/>
        <v>0</v>
      </c>
      <c r="G12" s="76">
        <f t="shared" si="1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f>B13+C13</f>
        <v>0</v>
      </c>
      <c r="E13" s="76">
        <v>0</v>
      </c>
      <c r="F13" s="76">
        <v>0</v>
      </c>
      <c r="G13" s="76">
        <f>D13-E13</f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f>B14+C14</f>
        <v>0</v>
      </c>
      <c r="E14" s="76">
        <v>0</v>
      </c>
      <c r="F14" s="76">
        <v>0</v>
      </c>
      <c r="G14" s="76">
        <f>D14-E14</f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f>B15+C15</f>
        <v>0</v>
      </c>
      <c r="E15" s="76">
        <v>0</v>
      </c>
      <c r="F15" s="76">
        <v>0</v>
      </c>
      <c r="G15" s="76">
        <f>D15-E15</f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2">C17+C18</f>
        <v>0</v>
      </c>
      <c r="D16" s="76">
        <f t="shared" si="2"/>
        <v>0</v>
      </c>
      <c r="E16" s="76">
        <f t="shared" si="2"/>
        <v>0</v>
      </c>
      <c r="F16" s="76">
        <f t="shared" si="2"/>
        <v>0</v>
      </c>
      <c r="G16" s="76">
        <f t="shared" si="2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f>B17+C17</f>
        <v>0</v>
      </c>
      <c r="E17" s="76">
        <v>0</v>
      </c>
      <c r="F17" s="76">
        <v>0</v>
      </c>
      <c r="G17" s="76">
        <f>D17-E17</f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f>B18+C18</f>
        <v>0</v>
      </c>
      <c r="E18" s="76">
        <v>0</v>
      </c>
      <c r="F18" s="76">
        <v>0</v>
      </c>
      <c r="G18" s="76">
        <f>D18-E18</f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f>B19+C19</f>
        <v>0</v>
      </c>
      <c r="E19" s="76">
        <v>0</v>
      </c>
      <c r="F19" s="76">
        <v>0</v>
      </c>
      <c r="G19" s="76">
        <f>D19-E19</f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B22+B23+B24+B27+B28+B31</f>
        <v>43521743.490000002</v>
      </c>
      <c r="C21" s="119">
        <f t="shared" ref="C21:G21" si="3">C22+C23+C24+C27+C28+C31</f>
        <v>-710948.95</v>
      </c>
      <c r="D21" s="119">
        <f t="shared" si="3"/>
        <v>42810794.539999999</v>
      </c>
      <c r="E21" s="119">
        <f t="shared" si="3"/>
        <v>27406242.989999998</v>
      </c>
      <c r="F21" s="119">
        <f t="shared" si="3"/>
        <v>27406242.989999998</v>
      </c>
      <c r="G21" s="119">
        <f t="shared" si="3"/>
        <v>15404551.550000001</v>
      </c>
    </row>
    <row r="22" spans="1:7" x14ac:dyDescent="0.25">
      <c r="A22" s="58" t="s">
        <v>427</v>
      </c>
      <c r="B22" s="75">
        <v>43521743.490000002</v>
      </c>
      <c r="C22" s="75">
        <v>-710948.95</v>
      </c>
      <c r="D22" s="75">
        <f>B22+C22</f>
        <v>42810794.539999999</v>
      </c>
      <c r="E22" s="75">
        <v>27406242.989999998</v>
      </c>
      <c r="F22" s="75">
        <v>27406242.989999998</v>
      </c>
      <c r="G22" s="76">
        <f>D22-E22</f>
        <v>15404551.550000001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f>B23+C23</f>
        <v>0</v>
      </c>
      <c r="E23" s="76">
        <v>0</v>
      </c>
      <c r="F23" s="76">
        <v>0</v>
      </c>
      <c r="G23" s="76">
        <f>D23-E23</f>
        <v>0</v>
      </c>
    </row>
    <row r="24" spans="1:7" x14ac:dyDescent="0.25">
      <c r="A24" s="58" t="s">
        <v>429</v>
      </c>
      <c r="B24" s="76">
        <f>B25+B26</f>
        <v>0</v>
      </c>
      <c r="C24" s="76">
        <f>C25+C26</f>
        <v>0</v>
      </c>
      <c r="D24" s="76">
        <f>D25+D26</f>
        <v>0</v>
      </c>
      <c r="E24" s="76">
        <f t="shared" ref="E24:G24" si="4">E25+E26</f>
        <v>0</v>
      </c>
      <c r="F24" s="76">
        <f t="shared" si="4"/>
        <v>0</v>
      </c>
      <c r="G24" s="76">
        <f t="shared" si="4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f>B25+C25</f>
        <v>0</v>
      </c>
      <c r="E25" s="76">
        <v>0</v>
      </c>
      <c r="F25" s="76">
        <v>0</v>
      </c>
      <c r="G25" s="76">
        <f>D25-E25</f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f>B26+C26</f>
        <v>0</v>
      </c>
      <c r="E26" s="76">
        <v>0</v>
      </c>
      <c r="F26" s="76">
        <v>0</v>
      </c>
      <c r="G26" s="76">
        <f>D26-E26</f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f>B27+C27</f>
        <v>0</v>
      </c>
      <c r="E27" s="76">
        <v>0</v>
      </c>
      <c r="F27" s="76">
        <v>0</v>
      </c>
      <c r="G27" s="76">
        <f>D27-E27</f>
        <v>0</v>
      </c>
    </row>
    <row r="28" spans="1:7" ht="30" x14ac:dyDescent="0.25">
      <c r="A28" s="59" t="s">
        <v>433</v>
      </c>
      <c r="B28" s="76">
        <f>B29+B30</f>
        <v>0</v>
      </c>
      <c r="C28" s="76">
        <f t="shared" ref="C28:G28" si="5">C29+C30</f>
        <v>0</v>
      </c>
      <c r="D28" s="76">
        <f t="shared" si="5"/>
        <v>0</v>
      </c>
      <c r="E28" s="76">
        <f t="shared" si="5"/>
        <v>0</v>
      </c>
      <c r="F28" s="76">
        <f t="shared" si="5"/>
        <v>0</v>
      </c>
      <c r="G28" s="76">
        <f t="shared" si="5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f>B29+C29</f>
        <v>0</v>
      </c>
      <c r="E29" s="76">
        <v>0</v>
      </c>
      <c r="F29" s="76">
        <v>0</v>
      </c>
      <c r="G29" s="76">
        <f>D29-E29</f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f>B30+C30</f>
        <v>0</v>
      </c>
      <c r="E30" s="76">
        <v>0</v>
      </c>
      <c r="F30" s="76">
        <v>0</v>
      </c>
      <c r="G30" s="76">
        <f>D30-E30</f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f>B31+C31</f>
        <v>0</v>
      </c>
      <c r="E31" s="76">
        <v>0</v>
      </c>
      <c r="F31" s="76">
        <v>0</v>
      </c>
      <c r="G31" s="76">
        <f>D31-E31</f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B9+B21</f>
        <v>129794301.36000001</v>
      </c>
      <c r="C33" s="119">
        <f t="shared" ref="C33:G33" si="6">C9+C21</f>
        <v>1638505.8800000001</v>
      </c>
      <c r="D33" s="119">
        <f t="shared" si="6"/>
        <v>131432807.24000001</v>
      </c>
      <c r="E33" s="119">
        <f t="shared" si="6"/>
        <v>79982349.039999992</v>
      </c>
      <c r="F33" s="119">
        <f t="shared" si="6"/>
        <v>79987774.239999995</v>
      </c>
      <c r="G33" s="119">
        <f t="shared" si="6"/>
        <v>51450458.200000003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microsoft.com/office/2006/documentManagement/types"/>
    <ds:schemaRef ds:uri="0c865bf4-0f22-4e4d-b041-7b0c1657e5a8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cp:lastPrinted>2024-03-20T14:35:03Z</cp:lastPrinted>
  <dcterms:created xsi:type="dcterms:W3CDTF">2023-03-16T22:14:51Z</dcterms:created>
  <dcterms:modified xsi:type="dcterms:W3CDTF">2024-10-08T01:11:30Z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