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7" i="64" l="1"/>
  <c r="C30" i="64"/>
  <c r="C39" i="64" l="1"/>
  <c r="C114" i="62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8" i="60" l="1"/>
  <c r="C5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15" i="63" l="1"/>
  <c r="C7" i="63"/>
  <c r="C20" i="63" l="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<sst xmlns="http://schemas.openxmlformats.org/spreadsheetml/2006/main" count="952" uniqueCount="674">
  <si>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</si>
  <si>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</si>
  <si>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</si>
  <si>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</si>
  <si>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</si>
  <si>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</si>
  <si>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</si>
  <si>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</si>
  <si>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</si>
  <si>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</si>
  <si>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</si>
  <si>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</si>
  <si>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</si>
  <si>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</si>
  <si>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</si>
  <si>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</si>
  <si>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</si>
  <si>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</si>
  <si>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</si>
  <si>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</si>
  <si>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</si>
  <si>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</si>
  <si>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</si>
  <si>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</si>
  <si>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</si>
  <si>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</si>
  <si>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</si>
  <si>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</si>
  <si>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</si>
  <si>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</si>
  <si>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</si>
  <si>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</si>
  <si>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</si>
  <si>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</si>
  <si>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</si>
  <si>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</si>
  <si>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</si>
  <si>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</si>
  <si>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</si>
  <si>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</si>
  <si>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</si>
  <si>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</si>
  <si>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</si>
  <si>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</si>
  <si>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</si>
  <si>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</si>
  <si>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</si>
  <si>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</si>
  <si>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</si>
  <si>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</si>
  <si>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</si>
  <si>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</si>
  <si>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</si>
  <si>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</si>
  <si>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</si>
  <si>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</si>
  <si>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</si>
  <si>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</si>
  <si>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</si>
  <si>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</si>
  <si>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</si>
  <si>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</si>
  <si>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</si>
  <si>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</si>
  <si>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</si>
  <si>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</si>
  <si>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</si>
  <si>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</si>
  <si>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</si>
  <si>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</si>
  <si>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</si>
  <si>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</si>
  <si>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</si>
  <si>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</si>
  <si>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</si>
  <si>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</si>
  <si>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</si>
  <si>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</si>
  <si>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</si>
  <si>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</si>
  <si>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</si>
  <si>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</si>
  <si>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</si>
  <si>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</si>
  <si>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</si>
  <si>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</si>
  <si>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</si>
  <si>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</si>
  <si>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</si>
  <si>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</si>
  <si>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</si>
  <si>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</si>
  <si>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</si>
  <si>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</si>
  <si>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</si>
  <si>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</si>
  <si>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</si>
  <si>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</si>
  <si>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</si>
  <si>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</si>
  <si>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</si>
  <si>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</si>
  <si>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</si>
  <si>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</si>
  <si>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</si>
  <si>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</si>
  <si>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</si>
  <si>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</si>
  <si>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</si>
  <si>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</si>
  <si>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</si>
  <si>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</si>
  <si>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</si>
  <si>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</si>
  <si>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</si>
  <si>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</si>
  <si>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</si>
  <si>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</si>
  <si>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</si>
  <si>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</si>
  <si>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</si>
  <si>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</si>
  <si>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</si>
  <si>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</si>
  <si>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</si>
  <si>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</si>
  <si>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</si>
  <si>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</si>
  <si>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</si>
  <si>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</si>
  <si>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</si>
  <si>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</si>
  <si>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</si>
  <si>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</si>
  <si>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</si>
  <si>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</si>
  <si>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</si>
  <si>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</si>
  <si>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</si>
  <si>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</si>
  <si>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</si>
  <si>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</si>
  <si>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</si>
  <si>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</si>
  <si>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</si>
  <si>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</si>
  <si>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</si>
  <si>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</si>
  <si>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</si>
  <si>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</si>
  <si>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</si>
  <si>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</si>
  <si>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</si>
  <si>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</si>
  <si>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</si>
  <si>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</si>
  <si>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</si>
  <si>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</si>
  <si>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</si>
  <si>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</si>
  <si>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</si>
  <si>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</si>
  <si>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</si>
  <si>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</si>
  <si>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</si>
  <si>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</si>
  <si>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</si>
  <si>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</si>
  <si>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</si>
  <si>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</si>
  <si>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</si>
  <si>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</si>
  <si>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</si>
  <si>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</si>
  <si>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</si>
  <si>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</si>
  <si>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</si>
  <si>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</si>
  <si>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</si>
  <si>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</si>
  <si>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</si>
  <si>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</si>
  <si>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</si>
  <si>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</si>
  <si>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</si>
  <si>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</si>
  <si>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</si>
  <si>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</si>
  <si>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</si>
  <si>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</si>
  <si>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</si>
  <si>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</si>
  <si>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</si>
  <si>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</si>
  <si>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</si>
  <si>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</si>
  <si>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</si>
  <si>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</si>
  <si>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</si>
  <si>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</si>
  <si>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</si>
  <si>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</si>
  <si>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</si>
  <si>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</si>
  <si>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</si>
  <si>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</si>
  <si>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</si>
  <si>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</si>
  <si>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</si>
  <si>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</si>
  <si>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</si>
  <si>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</si>
  <si>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</si>
  <si>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</si>
  <si>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</si>
  <si>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</si>
  <si>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</si>
  <si>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</si>
  <si>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</si>
  <si>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</si>
  <si>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</si>
  <si>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</si>
  <si>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</si>
  <si>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</si>
  <si>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</si>
  <si>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</si>
  <si>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</si>
  <si>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</si>
  <si>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</si>
  <si>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</si>
  <si>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</si>
  <si>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</si>
  <si>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</si>
  <si>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</si>
  <si>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</si>
  <si>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</si>
  <si>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</si>
  <si>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</si>
  <si>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</si>
  <si>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</si>
  <si>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</si>
  <si>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</si>
  <si>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</si>
  <si>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</si>
  <si>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</si>
  <si>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</si>
  <si>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</si>
  <si>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</si>
  <si>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</si>
  <si>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</si>
  <si>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</si>
  <si>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</si>
  <si>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</si>
  <si>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</si>
  <si>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</si>
  <si>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</si>
  <si>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</si>
  <si>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</si>
  <si>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</si>
  <si>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</si>
  <si>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</si>
  <si>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</si>
  <si>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</si>
  <si>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</si>
  <si>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</si>
  <si>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</si>
  <si>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</si>
  <si>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</si>
  <si>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</si>
  <si>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</si>
  <si>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</si>
  <si>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</si>
  <si>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</si>
  <si>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</si>
  <si>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</si>
  <si>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</si>
  <si>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</si>
  <si>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</si>
  <si>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</si>
  <si>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</si>
  <si>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</si>
  <si>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</si>
  <si>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</si>
  <si>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</si>
  <si>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</si>
  <si>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</si>
  <si>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</si>
  <si>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</si>
  <si>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</si>
  <si>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</si>
  <si>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</si>
  <si>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</si>
  <si>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</si>
  <si>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</si>
  <si>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</si>
  <si>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</si>
  <si>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</si>
  <si>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</si>
  <si>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</si>
  <si>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</si>
  <si>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</si>
  <si>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</si>
  <si>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</si>
  <si>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</si>
  <si>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</si>
  <si>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</si>
  <si>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</si>
  <si>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</si>
  <si>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</si>
  <si>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</si>
  <si>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</si>
  <si>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</si>
  <si>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</si>
  <si>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</si>
  <si>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</si>
  <si>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</si>
  <si>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</si>
  <si>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</si>
  <si>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</si>
  <si>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</si>
  <si>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</si>
  <si>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</si>
  <si>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</si>
  <si>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</si>
  <si>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</si>
  <si>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</si>
  <si>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</si>
  <si>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</si>
  <si>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</si>
  <si>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</si>
  <si>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</si>
  <si>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</si>
  <si>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</si>
  <si>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</si>
  <si>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</si>
  <si>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</si>
  <si>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</si>
  <si>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</si>
  <si>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</si>
  <si>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</si>
  <si>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</si>
  <si>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</si>
  <si>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</si>
  <si>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</si>
  <si>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</si>
  <si>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</si>
  <si>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</si>
  <si>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</si>
  <si>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</si>
  <si>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</si>
  <si>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</si>
  <si>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</si>
  <si>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</si>
  <si>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</si>
  <si>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</si>
  <si>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</si>
  <si>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</si>
  <si>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</si>
  <si>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</si>
  <si>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</si>
  <si>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</si>
  <si>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</si>
  <si>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</si>
  <si>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</si>
  <si>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</si>
  <si>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</si>
  <si>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</si>
  <si>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</si>
  <si>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</si>
  <si>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</si>
  <si>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</si>
  <si>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</si>
  <si>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</si>
  <si>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</si>
  <si>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</si>
  <si>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</si>
  <si>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</si>
  <si>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</si>
  <si>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</si>
  <si>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</si>
  <si>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</si>
  <si>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</si>
  <si>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</si>
  <si>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</si>
  <si>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</si>
  <si>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</si>
  <si>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</si>
  <si>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</si>
  <si>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</si>
  <si>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</si>
  <si>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</si>
  <si>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</si>
  <si>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</si>
  <si>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</si>
  <si>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</si>
  <si>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</si>
  <si>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</si>
  <si>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</si>
  <si>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</si>
  <si>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</si>
  <si>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</si>
  <si>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</si>
  <si>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</si>
  <si>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</si>
  <si>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</si>
  <si>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</si>
  <si>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</si>
  <si>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</si>
  <si>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</si>
  <si>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</si>
  <si>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</si>
  <si>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</si>
  <si>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</si>
  <si>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</si>
  <si>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</si>
  <si>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</si>
  <si>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</si>
  <si>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</si>
  <si>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</si>
  <si>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</si>
  <si>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</si>
  <si>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</si>
  <si>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</si>
  <si>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</si>
  <si>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</si>
  <si>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</si>
  <si>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</si>
  <si>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</si>
  <si>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</si>
  <si>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</si>
  <si>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</si>
  <si>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</si>
  <si>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</si>
  <si>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</si>
  <si>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</si>
  <si>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</si>
  <si>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</si>
  <si>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</si>
  <si>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</si>
  <si>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</si>
  <si>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</si>
  <si>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</si>
  <si>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</si>
  <si>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</si>
  <si>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</si>
  <si>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</si>
  <si>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</si>
  <si>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</si>
  <si>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</si>
  <si>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</si>
  <si>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</si>
  <si>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</si>
  <si>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</si>
  <si>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</si>
  <si>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</si>
  <si>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</si>
  <si>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</si>
  <si>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</si>
  <si>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</si>
  <si>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</si>
  <si>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</si>
  <si>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</si>
  <si>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</si>
  <si>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</si>
  <si>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</si>
  <si>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</si>
  <si>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</si>
  <si>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</si>
  <si>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</si>
  <si>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</si>
  <si>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</si>
  <si>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</si>
  <si>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</si>
  <si>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</si>
  <si>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</si>
  <si>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</si>
  <si>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</si>
  <si>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</si>
  <si>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</si>
  <si>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</si>
  <si>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</si>
  <si>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</si>
  <si>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</si>
  <si>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</si>
  <si>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</si>
  <si>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</si>
  <si>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</si>
  <si>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</si>
  <si>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</si>
  <si>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</si>
  <si>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</si>
  <si>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</si>
  <si>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</si>
  <si>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</si>
  <si>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</si>
  <si>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</si>
  <si>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</si>
  <si>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</si>
  <si>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</si>
  <si>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</si>
  <si>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</si>
  <si>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</si>
  <si>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</si>
  <si>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</si>
  <si>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</si>
  <si>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</si>
  <si>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</si>
  <si>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</si>
  <si>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</si>
  <si>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</si>
  <si>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</si>
  <si>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</si>
  <si>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</si>
  <si>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</si>
  <si>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</si>
  <si>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</si>
  <si>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</si>
  <si>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</si>
  <si>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</si>
  <si>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</si>
  <si>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</si>
  <si>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</si>
  <si>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</si>
  <si>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</si>
  <si>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</si>
  <si>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</si>
  <si>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</si>
  <si>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</si>
  <si>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</si>
  <si>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</si>
  <si>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</si>
  <si>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</si>
  <si>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</si>
  <si>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</si>
  <si>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</si>
  <si>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</si>
  <si>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</si>
  <si>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</si>
  <si>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</si>
  <si>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</si>
  <si>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</si>
  <si>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</si>
  <si>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</si>
  <si>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</si>
  <si>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</si>
  <si>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</si>
  <si>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</si>
  <si>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</si>
  <si>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</si>
  <si>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</si>
  <si>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</si>
  <si>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</si>
  <si>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</si>
  <si>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</si>
  <si>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</si>
  <si>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</si>
  <si>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</si>
  <si>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</si>
  <si>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</si>
  <si>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</si>
  <si>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</si>
  <si>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</si>
  <si>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</si>
  <si>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</si>
  <si>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</si>
  <si>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</si>
  <si>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</si>
  <si>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</si>
  <si>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</si>
  <si>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</si>
  <si>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</si>
  <si>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</si>
  <si>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</si>
  <si>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</si>
  <si>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</si>
  <si>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</si>
  <si>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</si>
  <si>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</si>
  <si>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</si>
  <si>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</si>
  <si>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</si>
  <si>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</si>
  <si>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</si>
  <si>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</si>
  <si>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</si>
  <si>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</si>
  <si>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</si>
  <si>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</si>
  <si>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</si>
  <si>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</si>
  <si>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</si>
  <si>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</si>
  <si>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</si>
  <si>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</si>
  <si>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</si>
  <si>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</si>
  <si>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</si>
  <si>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</si>
  <si>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</si>
  <si>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</si>
  <si>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</si>
  <si>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</si>
  <si>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</si>
  <si>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</si>
  <si>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</si>
  <si>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</si>
  <si>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</si>
  <si>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</si>
  <si>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</si>
  <si>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</si>
  <si>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</si>
  <si>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</si>
  <si>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</si>
  <si>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</si>
  <si>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</si>
  <si>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</si>
  <si>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</si>
  <si>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</si>
  <si>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</si>
  <si>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</si>
  <si>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</si>
  <si>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</si>
  <si>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</si>
  <si>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</si>
  <si>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</si>
  <si>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</si>
  <si>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</si>
  <si>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</si>
  <si>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</si>
  <si>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</si>
  <si>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</si>
  <si>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</si>
  <si>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</si>
  <si>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</si>
  <si>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</si>
  <si>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</si>
  <si>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</si>
  <si>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</si>
  <si>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</si>
  <si>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</si>
  <si>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</si>
  <si>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</si>
  <si>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</si>
  <si>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</si>
  <si>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</si>
  <si>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</si>
  <si>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</si>
  <si>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</si>
  <si>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</si>
  <si>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</si>
  <si>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</si>
  <si>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</si>
  <si>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</si>
  <si>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</si>
  <si>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</si>
  <si>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</si>
  <si>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</si>
  <si>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</si>
  <si>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</si>
  <si>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</si>
  <si>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</si>
  <si>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</si>
  <si>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</si>
  <si>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</si>
  <si>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</si>
  <si>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</si>
  <si>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</si>
  <si>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</si>
  <si>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</si>
  <si>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</si>
  <si>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</si>
  <si>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</si>
  <si>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Municipal de Agua Potable y Alcantarillado de Uriangato, Gto.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</si>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</sst>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7" fillId="6" borderId="0" xfId="8" applyFont="1" applyFill="1" applyAlignment="1">
      <alignment horizontal="center" wrapText="1"/>
    </xf>
    <xf numFmtId="3" fontId="8" fillId="0" borderId="0" xfId="10" applyNumberFormat="1" applyFont="1"/>
    <xf numFmtId="0" fontId="8" fillId="0" borderId="0" xfId="10" quotePrefix="1" applyFont="1"/>
    <xf numFmtId="6" fontId="8" fillId="0" borderId="0" xfId="10" applyNumberFormat="1" applyFont="1"/>
    <xf numFmtId="3" fontId="8" fillId="0" borderId="0" xfId="10" applyNumberFormat="1" applyFont="1" applyFill="1" applyBorder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sqref="A1:E44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4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55118110236220474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showGridLines="0" workbookViewId="0">
      <selection activeCell="D5" sqref="D5"/>
    </sheetView>
  </sheetViews>
  <sheetFormatPr baseColWidth="10" defaultColWidth="11.42578125" defaultRowHeight="11.25" x14ac:dyDescent="0.2"/>
  <cols>
    <col min="1" max="1" width="3.28515625" style="39" customWidth="1"/>
    <col min="2" max="2" width="81.140625" style="39" customWidth="1"/>
    <col min="3" max="3" width="24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49153697.549999997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49153697.549999997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51181102362204722" right="0.51181102362204722" top="0.74803149606299213" bottom="0.74803149606299213" header="0.31496062992125984" footer="0.31496062992125984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GridLines="0" workbookViewId="0">
      <selection activeCell="H45" sqref="H45"/>
    </sheetView>
  </sheetViews>
  <sheetFormatPr baseColWidth="10" defaultColWidth="11.42578125" defaultRowHeight="11.25" x14ac:dyDescent="0.2"/>
  <cols>
    <col min="1" max="1" width="3.7109375" style="39" customWidth="1"/>
    <col min="2" max="2" width="76.42578125" style="39" customWidth="1"/>
    <col min="3" max="3" width="27.5703125" style="39" customWidth="1"/>
    <col min="4" max="16384" width="11.42578125" style="39"/>
  </cols>
  <sheetData>
    <row r="1" spans="1:5" s="41" customFormat="1" ht="18.95" customHeight="1" x14ac:dyDescent="0.25">
      <c r="A1" s="182" t="s">
        <v>672</v>
      </c>
      <c r="B1" s="183"/>
      <c r="C1" s="184"/>
    </row>
    <row r="2" spans="1:5" s="41" customFormat="1" ht="18.95" customHeight="1" x14ac:dyDescent="0.25">
      <c r="A2" s="185" t="s">
        <v>627</v>
      </c>
      <c r="B2" s="186"/>
      <c r="C2" s="187"/>
    </row>
    <row r="3" spans="1:5" s="41" customFormat="1" ht="18.95" customHeight="1" x14ac:dyDescent="0.25">
      <c r="A3" s="185" t="s">
        <v>673</v>
      </c>
      <c r="B3" s="188"/>
      <c r="C3" s="187"/>
    </row>
    <row r="4" spans="1:5" s="42" customFormat="1" x14ac:dyDescent="0.2">
      <c r="A4" s="179" t="s">
        <v>626</v>
      </c>
      <c r="B4" s="180"/>
      <c r="C4" s="181"/>
      <c r="E4" s="198"/>
    </row>
    <row r="5" spans="1:5" x14ac:dyDescent="0.2">
      <c r="A5" s="84" t="s">
        <v>538</v>
      </c>
      <c r="B5" s="58"/>
      <c r="C5" s="149">
        <v>48582764.07</v>
      </c>
      <c r="E5" s="195"/>
    </row>
    <row r="6" spans="1:5" x14ac:dyDescent="0.2">
      <c r="A6" s="78"/>
      <c r="B6" s="60"/>
      <c r="C6" s="79"/>
    </row>
    <row r="7" spans="1:5" x14ac:dyDescent="0.2">
      <c r="A7" s="68" t="s">
        <v>539</v>
      </c>
      <c r="B7" s="80"/>
      <c r="C7" s="146">
        <f>SUM(C8:C28)</f>
        <v>3571869.1900000004</v>
      </c>
    </row>
    <row r="8" spans="1:5" x14ac:dyDescent="0.2">
      <c r="A8" s="128">
        <v>2.1</v>
      </c>
      <c r="B8" s="85" t="s">
        <v>372</v>
      </c>
      <c r="C8" s="150">
        <v>0</v>
      </c>
    </row>
    <row r="9" spans="1:5" x14ac:dyDescent="0.2">
      <c r="A9" s="128">
        <v>2.2000000000000002</v>
      </c>
      <c r="B9" s="85" t="s">
        <v>369</v>
      </c>
      <c r="C9" s="150">
        <v>776389.68</v>
      </c>
    </row>
    <row r="10" spans="1:5" x14ac:dyDescent="0.2">
      <c r="A10" s="90">
        <v>2.2999999999999998</v>
      </c>
      <c r="B10" s="77" t="s">
        <v>239</v>
      </c>
      <c r="C10" s="150">
        <v>214329.35</v>
      </c>
    </row>
    <row r="11" spans="1:5" x14ac:dyDescent="0.2">
      <c r="A11" s="90">
        <v>2.4</v>
      </c>
      <c r="B11" s="77" t="s">
        <v>240</v>
      </c>
      <c r="C11" s="150">
        <v>0</v>
      </c>
    </row>
    <row r="12" spans="1:5" x14ac:dyDescent="0.2">
      <c r="A12" s="90">
        <v>2.5</v>
      </c>
      <c r="B12" s="77" t="s">
        <v>241</v>
      </c>
      <c r="C12" s="150">
        <v>0</v>
      </c>
    </row>
    <row r="13" spans="1:5" x14ac:dyDescent="0.2">
      <c r="A13" s="90">
        <v>2.6</v>
      </c>
      <c r="B13" s="77" t="s">
        <v>242</v>
      </c>
      <c r="C13" s="150">
        <v>374913.79</v>
      </c>
    </row>
    <row r="14" spans="1:5" x14ac:dyDescent="0.2">
      <c r="A14" s="90">
        <v>2.7</v>
      </c>
      <c r="B14" s="77" t="s">
        <v>243</v>
      </c>
      <c r="C14" s="150">
        <v>0</v>
      </c>
    </row>
    <row r="15" spans="1:5" x14ac:dyDescent="0.2">
      <c r="A15" s="90">
        <v>2.8</v>
      </c>
      <c r="B15" s="77" t="s">
        <v>244</v>
      </c>
      <c r="C15" s="150">
        <v>1346236.37</v>
      </c>
    </row>
    <row r="16" spans="1:5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860000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2137556.3899999997</v>
      </c>
    </row>
    <row r="31" spans="1:3" x14ac:dyDescent="0.2">
      <c r="A31" s="90" t="s">
        <v>560</v>
      </c>
      <c r="B31" s="77" t="s">
        <v>441</v>
      </c>
      <c r="C31" s="150">
        <v>1514397.9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10" x14ac:dyDescent="0.2">
      <c r="A33" s="90" t="s">
        <v>562</v>
      </c>
      <c r="B33" s="77" t="s">
        <v>451</v>
      </c>
      <c r="C33" s="150">
        <v>623158.49</v>
      </c>
    </row>
    <row r="34" spans="1:10" x14ac:dyDescent="0.2">
      <c r="A34" s="90" t="s">
        <v>563</v>
      </c>
      <c r="B34" s="77" t="s">
        <v>564</v>
      </c>
      <c r="C34" s="150">
        <v>0</v>
      </c>
      <c r="J34" s="196"/>
    </row>
    <row r="35" spans="1:10" x14ac:dyDescent="0.2">
      <c r="A35" s="90" t="s">
        <v>565</v>
      </c>
      <c r="B35" s="77" t="s">
        <v>566</v>
      </c>
      <c r="C35" s="150">
        <v>0</v>
      </c>
      <c r="J35" s="197"/>
    </row>
    <row r="36" spans="1:10" x14ac:dyDescent="0.2">
      <c r="A36" s="90" t="s">
        <v>567</v>
      </c>
      <c r="B36" s="77" t="s">
        <v>459</v>
      </c>
      <c r="C36" s="150">
        <v>0</v>
      </c>
    </row>
    <row r="37" spans="1:10" x14ac:dyDescent="0.2">
      <c r="A37" s="90" t="s">
        <v>568</v>
      </c>
      <c r="B37" s="85" t="s">
        <v>569</v>
      </c>
      <c r="C37" s="152">
        <v>0</v>
      </c>
    </row>
    <row r="38" spans="1:10" x14ac:dyDescent="0.2">
      <c r="A38" s="78"/>
      <c r="B38" s="81"/>
      <c r="C38" s="82"/>
    </row>
    <row r="39" spans="1:10" x14ac:dyDescent="0.2">
      <c r="A39" s="83" t="s">
        <v>84</v>
      </c>
      <c r="B39" s="58"/>
      <c r="C39" s="145">
        <f>C5-C7+C30</f>
        <v>47148451.270000003</v>
      </c>
      <c r="D39" s="195"/>
      <c r="E39" s="195"/>
    </row>
    <row r="41" spans="1:10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51181102362204722" right="0.51181102362204722" top="0.74803149606299213" bottom="0.74803149606299213" header="0.31496062992125984" footer="0.31496062992125984"/>
  <pageSetup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9" workbookViewId="0">
      <selection activeCell="H42" sqref="H4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6" width="13.28515625" style="29" customWidth="1"/>
    <col min="7" max="7" width="17.140625" style="29" bestFit="1" customWidth="1"/>
    <col min="8" max="8" width="9.28515625" style="29" bestFit="1" customWidth="1"/>
    <col min="9" max="9" width="11" style="29" bestFit="1" customWidth="1"/>
    <col min="10" max="10" width="14.140625" style="29" bestFit="1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200266844.03999999</v>
      </c>
      <c r="E40" s="34">
        <v>-200266844.03999999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301674215.88999999</v>
      </c>
      <c r="E41" s="34">
        <v>-301674215.88999999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3400000</v>
      </c>
      <c r="E42" s="34">
        <v>-3400000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245167549.08000001</v>
      </c>
      <c r="E43" s="34">
        <v>-245167549.08000001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147159285.06</v>
      </c>
      <c r="E44" s="34">
        <v>-147159285.06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250333555.05000001</v>
      </c>
      <c r="E45" s="34">
        <v>-250333555.05000001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315743357.74000001</v>
      </c>
      <c r="E46" s="34">
        <v>-315743357.74000001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33441900</v>
      </c>
      <c r="E47" s="34">
        <v>-33441900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84537036.670000002</v>
      </c>
      <c r="E48" s="34">
        <v>-84537036.670000002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230650029.63</v>
      </c>
      <c r="E49" s="34">
        <v>-230650029.63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393983395.68000001</v>
      </c>
      <c r="E50" s="34">
        <v>-393983395.68000001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215902500.03</v>
      </c>
      <c r="E51" s="34">
        <v>-215902500.03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1181102362204722" right="0.51181102362204722" top="0.74803149606299213" bottom="0.74803149606299213" header="0.31496062992125984" footer="0.31496062992125984"/>
  <pageSetup scale="69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topLeftCell="A6" zoomScaleNormal="100" zoomScaleSheetLayoutView="100" workbookViewId="0">
      <selection sqref="A1:F2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topLeftCell="A141" zoomScale="106" zoomScaleNormal="106" workbookViewId="0">
      <selection sqref="A1:I15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0.85546875" style="20" bestFit="1" customWidth="1"/>
    <col min="4" max="4" width="16.140625" style="20" bestFit="1" customWidth="1"/>
    <col min="5" max="5" width="22.7109375" style="20" bestFit="1" customWidth="1"/>
    <col min="6" max="6" width="20.5703125" style="20" customWidth="1"/>
    <col min="7" max="7" width="28.42578125" style="20" bestFit="1" customWidth="1"/>
    <col min="8" max="8" width="17.5703125" style="20" bestFit="1" customWidth="1"/>
    <col min="9" max="9" width="11.85546875" style="20" bestFit="1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11207480.26</v>
      </c>
      <c r="D15" s="24">
        <v>10060352.91</v>
      </c>
      <c r="E15" s="24">
        <v>8766049.2100000009</v>
      </c>
      <c r="F15" s="24">
        <v>7361148.0999999996</v>
      </c>
      <c r="G15" s="24">
        <v>6427264.6699999999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7278.39</v>
      </c>
      <c r="D20" s="24">
        <v>7278.39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40000</v>
      </c>
      <c r="D21" s="24">
        <v>40000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44884.65</v>
      </c>
      <c r="D23" s="24">
        <v>44884.65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ht="33.75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194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776389.68</v>
      </c>
    </row>
    <row r="42" spans="1:8" x14ac:dyDescent="0.2">
      <c r="A42" s="22">
        <v>1151</v>
      </c>
      <c r="B42" s="20" t="s">
        <v>225</v>
      </c>
      <c r="C42" s="24">
        <v>776389.68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21393894.299999997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1607200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1476663.27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1395332.5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16218256.49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696442.04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22923154.43</v>
      </c>
      <c r="D62" s="24">
        <f t="shared" ref="D62:E62" si="0">SUM(D63:D70)</f>
        <v>1445936.39</v>
      </c>
      <c r="E62" s="24">
        <f t="shared" si="0"/>
        <v>-12590503.460000001</v>
      </c>
    </row>
    <row r="63" spans="1:9" x14ac:dyDescent="0.2">
      <c r="A63" s="22">
        <v>1241</v>
      </c>
      <c r="B63" s="20" t="s">
        <v>239</v>
      </c>
      <c r="C63" s="24">
        <v>2541559.35</v>
      </c>
      <c r="D63" s="24">
        <v>177257.37</v>
      </c>
      <c r="E63" s="24">
        <v>-1712978.74</v>
      </c>
    </row>
    <row r="64" spans="1:9" x14ac:dyDescent="0.2">
      <c r="A64" s="22">
        <v>1242</v>
      </c>
      <c r="B64" s="20" t="s">
        <v>240</v>
      </c>
      <c r="C64" s="24">
        <v>58554.73</v>
      </c>
      <c r="D64" s="24">
        <v>15903.06</v>
      </c>
      <c r="E64" s="24">
        <v>-25134.31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7812678.3600000003</v>
      </c>
      <c r="D66" s="24">
        <v>775724.77</v>
      </c>
      <c r="E66" s="24">
        <v>-5579769.2800000003</v>
      </c>
    </row>
    <row r="67" spans="1:9" x14ac:dyDescent="0.2">
      <c r="A67" s="22">
        <v>1245</v>
      </c>
      <c r="B67" s="20" t="s">
        <v>243</v>
      </c>
      <c r="C67" s="24">
        <v>19950</v>
      </c>
      <c r="D67" s="24">
        <v>1995</v>
      </c>
      <c r="E67" s="24">
        <v>-13133.75</v>
      </c>
    </row>
    <row r="68" spans="1:9" x14ac:dyDescent="0.2">
      <c r="A68" s="22">
        <v>1246</v>
      </c>
      <c r="B68" s="20" t="s">
        <v>244</v>
      </c>
      <c r="C68" s="24">
        <v>12490411.99</v>
      </c>
      <c r="D68" s="24">
        <v>475056.19</v>
      </c>
      <c r="E68" s="24">
        <v>-5259487.38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664771</v>
      </c>
      <c r="D74" s="24">
        <f>SUM(D75:D79)</f>
        <v>5728</v>
      </c>
      <c r="E74" s="24">
        <f>SUM(E75:E79)</f>
        <v>234167.95</v>
      </c>
    </row>
    <row r="75" spans="1:9" x14ac:dyDescent="0.2">
      <c r="A75" s="22">
        <v>1251</v>
      </c>
      <c r="B75" s="20" t="s">
        <v>249</v>
      </c>
      <c r="C75" s="24">
        <v>550001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114770</v>
      </c>
      <c r="D78" s="24">
        <v>5728</v>
      </c>
      <c r="E78" s="24">
        <v>234167.95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970000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970000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47935.87</v>
      </c>
    </row>
    <row r="97" spans="1:8" x14ac:dyDescent="0.2">
      <c r="A97" s="22">
        <v>1191</v>
      </c>
      <c r="B97" s="20" t="s">
        <v>587</v>
      </c>
      <c r="C97" s="24">
        <v>47935.87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151929.26</v>
      </c>
      <c r="D110" s="24">
        <f>SUM(D111:D119)</f>
        <v>151929.26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3779.34</v>
      </c>
      <c r="D112" s="24">
        <f t="shared" ref="D112:D119" si="1">C112</f>
        <v>3779.34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-43296.62</v>
      </c>
      <c r="D117" s="24">
        <f t="shared" si="1"/>
        <v>-43296.62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191446.54</v>
      </c>
      <c r="D119" s="24">
        <f t="shared" si="1"/>
        <v>191446.54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1181102362204722" right="0.31496062992125984" top="0.35433070866141736" bottom="0.74803149606299213" header="0.31496062992125984" footer="0.31496062992125984"/>
  <pageSetup scale="6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2"/>
  <sheetViews>
    <sheetView topLeftCell="A189" zoomScaleNormal="100" workbookViewId="0">
      <selection sqref="A1:E222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48312274.870000005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392.63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392.63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48311882.240000002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48311882.240000002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841422.68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841422.68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841422.68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47149326.480000004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41324454.890000001</v>
      </c>
      <c r="D99" s="57">
        <f>C99/$C$98</f>
        <v>0.87645907110739274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14277258.77</v>
      </c>
      <c r="D100" s="57">
        <f t="shared" ref="D100:D163" si="0">C100/$C$98</f>
        <v>0.3028093895690363</v>
      </c>
      <c r="E100" s="56"/>
    </row>
    <row r="101" spans="1:5" x14ac:dyDescent="0.2">
      <c r="A101" s="54">
        <v>5111</v>
      </c>
      <c r="B101" s="51" t="s">
        <v>363</v>
      </c>
      <c r="C101" s="55">
        <v>9942123.8399999999</v>
      </c>
      <c r="D101" s="57">
        <f t="shared" si="0"/>
        <v>0.21086459939607602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1417779.01</v>
      </c>
      <c r="D103" s="57">
        <f t="shared" si="0"/>
        <v>3.0069973758827698E-2</v>
      </c>
      <c r="E103" s="56"/>
    </row>
    <row r="104" spans="1:5" x14ac:dyDescent="0.2">
      <c r="A104" s="54">
        <v>5114</v>
      </c>
      <c r="B104" s="51" t="s">
        <v>366</v>
      </c>
      <c r="C104" s="55">
        <v>2279191.12</v>
      </c>
      <c r="D104" s="57">
        <f t="shared" si="0"/>
        <v>4.8339844705242968E-2</v>
      </c>
      <c r="E104" s="56"/>
    </row>
    <row r="105" spans="1:5" x14ac:dyDescent="0.2">
      <c r="A105" s="54">
        <v>5115</v>
      </c>
      <c r="B105" s="51" t="s">
        <v>367</v>
      </c>
      <c r="C105" s="55">
        <v>638164.80000000005</v>
      </c>
      <c r="D105" s="57">
        <f t="shared" si="0"/>
        <v>1.3534971708889615E-2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5400762.6399999997</v>
      </c>
      <c r="D107" s="57">
        <f t="shared" si="0"/>
        <v>0.11454591280939967</v>
      </c>
      <c r="E107" s="56"/>
    </row>
    <row r="108" spans="1:5" x14ac:dyDescent="0.2">
      <c r="A108" s="54">
        <v>5121</v>
      </c>
      <c r="B108" s="51" t="s">
        <v>370</v>
      </c>
      <c r="C108" s="55">
        <v>402124.96</v>
      </c>
      <c r="D108" s="57">
        <f t="shared" si="0"/>
        <v>8.5287530071203686E-3</v>
      </c>
      <c r="E108" s="56"/>
    </row>
    <row r="109" spans="1:5" x14ac:dyDescent="0.2">
      <c r="A109" s="54">
        <v>5122</v>
      </c>
      <c r="B109" s="51" t="s">
        <v>371</v>
      </c>
      <c r="C109" s="55">
        <v>7884.81</v>
      </c>
      <c r="D109" s="57">
        <f t="shared" si="0"/>
        <v>1.6723059667341403E-4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2558461.4900000002</v>
      </c>
      <c r="D111" s="57">
        <f t="shared" si="0"/>
        <v>5.4262948826750666E-2</v>
      </c>
      <c r="E111" s="56"/>
    </row>
    <row r="112" spans="1:5" x14ac:dyDescent="0.2">
      <c r="A112" s="54">
        <v>5125</v>
      </c>
      <c r="B112" s="51" t="s">
        <v>374</v>
      </c>
      <c r="C112" s="55">
        <v>603030.53</v>
      </c>
      <c r="D112" s="57">
        <f t="shared" si="0"/>
        <v>1.2789801573428541E-2</v>
      </c>
      <c r="E112" s="56"/>
    </row>
    <row r="113" spans="1:5" x14ac:dyDescent="0.2">
      <c r="A113" s="54">
        <v>5126</v>
      </c>
      <c r="B113" s="51" t="s">
        <v>375</v>
      </c>
      <c r="C113" s="55">
        <v>950000</v>
      </c>
      <c r="D113" s="57">
        <f t="shared" si="0"/>
        <v>2.0148750171499797E-2</v>
      </c>
      <c r="E113" s="56"/>
    </row>
    <row r="114" spans="1:5" x14ac:dyDescent="0.2">
      <c r="A114" s="54">
        <v>5127</v>
      </c>
      <c r="B114" s="51" t="s">
        <v>376</v>
      </c>
      <c r="C114" s="55">
        <v>167249.14000000001</v>
      </c>
      <c r="D114" s="57">
        <f t="shared" si="0"/>
        <v>3.5472222507980989E-3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712011.71</v>
      </c>
      <c r="D116" s="57">
        <f t="shared" si="0"/>
        <v>1.5101206383128804E-2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21646433.479999997</v>
      </c>
      <c r="D117" s="57">
        <f t="shared" si="0"/>
        <v>0.4591037687289567</v>
      </c>
      <c r="E117" s="56"/>
    </row>
    <row r="118" spans="1:5" x14ac:dyDescent="0.2">
      <c r="A118" s="54">
        <v>5131</v>
      </c>
      <c r="B118" s="51" t="s">
        <v>380</v>
      </c>
      <c r="C118" s="55">
        <v>14390520.470000001</v>
      </c>
      <c r="D118" s="57">
        <f t="shared" si="0"/>
        <v>0.3052115808293514</v>
      </c>
      <c r="E118" s="56"/>
    </row>
    <row r="119" spans="1:5" x14ac:dyDescent="0.2">
      <c r="A119" s="54">
        <v>5132</v>
      </c>
      <c r="B119" s="51" t="s">
        <v>381</v>
      </c>
      <c r="C119" s="55">
        <v>1800</v>
      </c>
      <c r="D119" s="57">
        <f t="shared" si="0"/>
        <v>3.8176579272315406E-5</v>
      </c>
      <c r="E119" s="56"/>
    </row>
    <row r="120" spans="1:5" x14ac:dyDescent="0.2">
      <c r="A120" s="54">
        <v>5133</v>
      </c>
      <c r="B120" s="51" t="s">
        <v>382</v>
      </c>
      <c r="C120" s="55">
        <v>1008157.6</v>
      </c>
      <c r="D120" s="57">
        <f t="shared" si="0"/>
        <v>2.1382226964104023E-2</v>
      </c>
      <c r="E120" s="56"/>
    </row>
    <row r="121" spans="1:5" x14ac:dyDescent="0.2">
      <c r="A121" s="54">
        <v>5134</v>
      </c>
      <c r="B121" s="51" t="s">
        <v>383</v>
      </c>
      <c r="C121" s="55">
        <v>161242.95000000001</v>
      </c>
      <c r="D121" s="57">
        <f t="shared" si="0"/>
        <v>3.4198357015427722E-3</v>
      </c>
      <c r="E121" s="56"/>
    </row>
    <row r="122" spans="1:5" x14ac:dyDescent="0.2">
      <c r="A122" s="54">
        <v>5135</v>
      </c>
      <c r="B122" s="51" t="s">
        <v>384</v>
      </c>
      <c r="C122" s="55">
        <v>4361630.2699999996</v>
      </c>
      <c r="D122" s="57">
        <f t="shared" si="0"/>
        <v>9.2506735421769681E-2</v>
      </c>
      <c r="E122" s="56"/>
    </row>
    <row r="123" spans="1:5" x14ac:dyDescent="0.2">
      <c r="A123" s="54">
        <v>5136</v>
      </c>
      <c r="B123" s="51" t="s">
        <v>385</v>
      </c>
      <c r="C123" s="55">
        <v>8957</v>
      </c>
      <c r="D123" s="57">
        <f t="shared" si="0"/>
        <v>1.8997090030118283E-4</v>
      </c>
      <c r="E123" s="56"/>
    </row>
    <row r="124" spans="1:5" x14ac:dyDescent="0.2">
      <c r="A124" s="54">
        <v>5137</v>
      </c>
      <c r="B124" s="51" t="s">
        <v>386</v>
      </c>
      <c r="C124" s="55">
        <v>23299.9</v>
      </c>
      <c r="D124" s="57">
        <f t="shared" si="0"/>
        <v>4.9417248854834541E-4</v>
      </c>
      <c r="E124" s="56"/>
    </row>
    <row r="125" spans="1:5" x14ac:dyDescent="0.2">
      <c r="A125" s="54">
        <v>5138</v>
      </c>
      <c r="B125" s="51" t="s">
        <v>387</v>
      </c>
      <c r="C125" s="55">
        <v>48344.83</v>
      </c>
      <c r="D125" s="57">
        <f t="shared" si="0"/>
        <v>1.0253556860564512E-3</v>
      </c>
      <c r="E125" s="56"/>
    </row>
    <row r="126" spans="1:5" x14ac:dyDescent="0.2">
      <c r="A126" s="54">
        <v>5139</v>
      </c>
      <c r="B126" s="51" t="s">
        <v>388</v>
      </c>
      <c r="C126" s="55">
        <v>1642480.46</v>
      </c>
      <c r="D126" s="57">
        <f t="shared" si="0"/>
        <v>3.4835714158010594E-2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3687315.2</v>
      </c>
      <c r="D160" s="57">
        <f t="shared" si="0"/>
        <v>7.8205045019340849E-2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3687315.2</v>
      </c>
      <c r="D167" s="57">
        <f t="shared" si="1"/>
        <v>7.8205045019340849E-2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3687315.2</v>
      </c>
      <c r="D169" s="57">
        <f t="shared" si="1"/>
        <v>7.8205045019340849E-2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2137556.3899999997</v>
      </c>
      <c r="D185" s="57">
        <f t="shared" si="1"/>
        <v>4.5335883873266293E-2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1514397.9</v>
      </c>
      <c r="D186" s="57">
        <f t="shared" si="1"/>
        <v>3.2119184155098873E-2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62733.51</v>
      </c>
      <c r="D189" s="57">
        <f t="shared" si="1"/>
        <v>1.3305282319697729E-3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1445936.39</v>
      </c>
      <c r="D191" s="57">
        <f t="shared" si="1"/>
        <v>3.0667169564200309E-2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5728</v>
      </c>
      <c r="D193" s="57">
        <f t="shared" si="1"/>
        <v>1.2148635892879036E-4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623158.49</v>
      </c>
      <c r="D198" s="57">
        <f t="shared" si="1"/>
        <v>1.3216699718167425E-2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623158.49</v>
      </c>
      <c r="D203" s="57">
        <f t="shared" si="1"/>
        <v>1.3216699718167425E-2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8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6486445.6100000003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2004371.07</v>
      </c>
    </row>
    <row r="15" spans="1:5" x14ac:dyDescent="0.2">
      <c r="A15" s="33">
        <v>3220</v>
      </c>
      <c r="B15" s="29" t="s">
        <v>473</v>
      </c>
      <c r="C15" s="34">
        <v>38586248.450000003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topLeftCell="A101" workbookViewId="0">
      <selection sqref="A1:E128"/>
    </sheetView>
  </sheetViews>
  <sheetFormatPr baseColWidth="10" defaultColWidth="9.140625" defaultRowHeight="11.25" x14ac:dyDescent="0.2"/>
  <cols>
    <col min="1" max="1" width="10" style="29" customWidth="1"/>
    <col min="2" max="2" width="68.140625" style="29" customWidth="1"/>
    <col min="3" max="4" width="18" style="29" customWidth="1"/>
    <col min="5" max="5" width="9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2573159.36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3362681.73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12887.49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2573159.36</v>
      </c>
      <c r="D15" s="135">
        <f>SUM(D8:D14)</f>
        <v>3375569.22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1935479.5100000002</v>
      </c>
      <c r="D28" s="135">
        <f>SUM(D29:D36)</f>
        <v>1935479.5100000002</v>
      </c>
      <c r="E28" s="130"/>
    </row>
    <row r="29" spans="1:5" x14ac:dyDescent="0.2">
      <c r="A29" s="33">
        <v>1241</v>
      </c>
      <c r="B29" s="29" t="s">
        <v>239</v>
      </c>
      <c r="C29" s="34">
        <v>214329.35</v>
      </c>
      <c r="D29" s="132">
        <v>214329.35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374913.79</v>
      </c>
      <c r="D32" s="132">
        <v>374913.79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1346236.37</v>
      </c>
      <c r="D34" s="132">
        <v>1346236.37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1935479.5100000002</v>
      </c>
      <c r="D43" s="135">
        <f>D20+D28+D37</f>
        <v>1935479.5100000002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2004371.07</v>
      </c>
      <c r="D47" s="135">
        <v>462395.26</v>
      </c>
    </row>
    <row r="48" spans="1:5" x14ac:dyDescent="0.2">
      <c r="A48" s="131"/>
      <c r="B48" s="136" t="s">
        <v>629</v>
      </c>
      <c r="C48" s="135">
        <f>C51+C63+C95+C98+C49</f>
        <v>2137556.3899999997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2137556.3899999997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1514397.9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62733.51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1445936.39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5728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623158.49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623158.49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892.17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892.17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892.17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4141035.29</v>
      </c>
      <c r="D126" s="135">
        <f>D47+D48+D104-D110-D113</f>
        <v>462395.26</v>
      </c>
    </row>
    <row r="128" spans="1:4" x14ac:dyDescent="0.2">
      <c r="B128" s="13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0866141732283472" right="0.70866141732283472" top="0.74803149606299213" bottom="0.55118110236220474" header="0.31496062992125984" footer="0.31496062992125984"/>
  <pageSetup scale="99" fitToHeight="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2023-01-23T20:12:18Z</cp:lastPrinted>
  <dcterms:created xsi:type="dcterms:W3CDTF">2012-12-11T20:36:24Z</dcterms:created>
  <dcterms:modified xsi:type="dcterms:W3CDTF">2023-01-23T22:30:06Z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