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re\Documentos Usuario\Desktop\DOCUMENTOS TERE\TERE 2022\CUENTA PUBLICA 2022\CUARTO TRIMESTRE 2022\"/>
    </mc:Choice>
  </mc:AlternateContent>
  <bookViews>
    <workbookView xWindow="0" yWindow="0" windowWidth="23040" windowHeight="9525" activeTab="1"/>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 i="7" l="1"/>
  <c r="C41" i="7"/>
  <c r="B41" i="7"/>
  <c r="B4" i="7"/>
  <c r="C4" i="7"/>
  <c r="B16" i="7"/>
  <c r="C16" i="7"/>
  <c r="B36" i="7"/>
  <c r="C36" i="7"/>
  <c r="C45" i="7" s="1"/>
  <c r="C54" i="7"/>
  <c r="C59" i="7" s="1"/>
  <c r="B55" i="7"/>
  <c r="B54" i="7" s="1"/>
  <c r="C55" i="7"/>
  <c r="C33" i="7" l="1"/>
  <c r="C61" i="7" s="1"/>
  <c r="C65" i="7" s="1"/>
  <c r="B33" i="7"/>
  <c r="B59" i="7"/>
  <c r="E24" i="9"/>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E46" i="4" s="1"/>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D3" i="8" l="1"/>
  <c r="C3" i="8"/>
  <c r="B3" i="8"/>
  <c r="E4" i="8"/>
  <c r="B61" i="7"/>
  <c r="B65" i="7" s="1"/>
  <c r="B43" i="6"/>
  <c r="C43" i="6"/>
  <c r="B24" i="6"/>
  <c r="C3" i="6"/>
  <c r="D38" i="5"/>
  <c r="F46" i="4"/>
  <c r="F26" i="4"/>
  <c r="C28" i="4"/>
  <c r="B24" i="3"/>
  <c r="B66" i="3"/>
  <c r="B68" i="3" s="1"/>
  <c r="E26" i="4"/>
  <c r="E48" i="4" s="1"/>
  <c r="F5" i="8"/>
  <c r="F4" i="8" s="1"/>
  <c r="C66" i="3"/>
  <c r="C68" i="3" s="1"/>
  <c r="F27" i="5"/>
  <c r="C24" i="6"/>
  <c r="E12" i="8"/>
  <c r="D16" i="9"/>
  <c r="D3" i="9" s="1"/>
  <c r="D34" i="9" s="1"/>
  <c r="B28" i="4"/>
  <c r="F9" i="5"/>
  <c r="B3" i="6"/>
  <c r="E16" i="9"/>
  <c r="E3" i="9" s="1"/>
  <c r="E34" i="9" s="1"/>
  <c r="F12" i="8"/>
  <c r="B38" i="5"/>
  <c r="E20" i="5"/>
  <c r="E38" i="5" s="1"/>
  <c r="F4" i="5"/>
  <c r="C20" i="5"/>
  <c r="C38" i="5" s="1"/>
  <c r="E3" i="8" l="1"/>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<sst xmlns="http://schemas.openxmlformats.org/spreadsheetml/2006/main" count="1054" uniqueCount="310">
  <si>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</si>
  <si>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</si>
  <si>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</si>
  <si>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</si>
  <si>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</si>
  <si>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</si>
  <si>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</si>
  <si>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</si>
  <si>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</si>
  <si>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</si>
  <si>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</si>
  <si>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</si>
  <si>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</si>
  <si>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</si>
  <si>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</si>
  <si>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</si>
  <si>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</si>
  <si>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</si>
  <si>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</si>
  <si>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</si>
  <si>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</si>
  <si>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</si>
  <si>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</si>
  <si>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</si>
  <si>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</si>
  <si>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</si>
  <si>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</si>
  <si>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</si>
  <si>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</si>
  <si>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</si>
  <si>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</si>
  <si>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</si>
  <si>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</si>
  <si>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</si>
  <si>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</si>
  <si>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</si>
  <si>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</si>
  <si>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</si>
  <si>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</si>
  <si>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</si>
  <si>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</si>
  <si>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</si>
  <si>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</si>
  <si>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</si>
  <si>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</si>
  <si>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</si>
  <si>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</si>
  <si>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</si>
  <si>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</si>
  <si>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</si>
  <si>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</si>
  <si>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</si>
  <si>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</si>
  <si>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</si>
  <si>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</si>
  <si>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</si>
  <si>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</si>
  <si>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</si>
  <si>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</si>
  <si>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</si>
  <si>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</si>
  <si>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</si>
  <si>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</si>
  <si>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</si>
  <si>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</si>
  <si>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</si>
  <si>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</si>
  <si>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</si>
  <si>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</si>
  <si>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</si>
  <si>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</si>
  <si>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</si>
  <si>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</si>
  <si>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</si>
  <si>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</si>
  <si>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</si>
  <si>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</si>
  <si>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</si>
  <si>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</si>
  <si>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</si>
  <si>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</si>
  <si>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</si>
  <si>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</si>
  <si>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</si>
  <si>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</si>
  <si>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</si>
  <si>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</si>
  <si>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</si>
  <si>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</si>
  <si>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</si>
  <si>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</si>
  <si>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</si>
  <si>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</si>
  <si>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</si>
  <si>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</si>
  <si>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</si>
  <si>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</si>
  <si>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</si>
  <si>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</si>
  <si>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</si>
  <si>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</si>
  <si>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</si>
  <si>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</si>
  <si>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</si>
  <si>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</si>
  <si>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</si>
  <si>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</si>
  <si>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</si>
  <si>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</si>
  <si>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</si>
  <si>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</si>
  <si>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</si>
  <si>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</si>
  <si>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</si>
  <si>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</si>
  <si>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</si>
  <si>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</si>
  <si>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</si>
  <si>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</si>
  <si>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</si>
  <si>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</si>
  <si>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</si>
  <si>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</si>
  <si>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</si>
  <si>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</si>
  <si>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</si>
  <si>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</si>
  <si>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</si>
  <si>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</si>
  <si>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</si>
  <si>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</si>
  <si>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</si>
  <si>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</si>
  <si>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</si>
  <si>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</si>
  <si>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</si>
  <si>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</si>
  <si>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</si>
  <si>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</si>
  <si>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</si>
  <si>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</si>
  <si>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</si>
  <si>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</si>
  <si>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</si>
  <si>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</si>
  <si>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</si>
  <si>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</si>
  <si>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</si>
  <si>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</si>
  <si>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</si>
  <si>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</si>
  <si>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</si>
  <si>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</si>
  <si>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</si>
  <si>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</si>
  <si>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</si>
  <si>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</si>
  <si>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</si>
  <si>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</si>
  <si>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</si>
  <si>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</si>
  <si>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</si>
  <si>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</si>
  <si>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</si>
  <si>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</si>
  <si>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</si>
  <si>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</si>
  <si>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</si>
  <si>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</si>
  <si>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</si>
  <si>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</si>
  <si>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</si>
  <si>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</si>
  <si>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</si>
  <si>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</si>
  <si>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</si>
  <si>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</si>
  <si>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</si>
  <si>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</si>
  <si>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</si>
  <si>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</si>
  <si>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</si>
  <si>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</si>
  <si>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</si>
  <si>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</si>
  <si>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</si>
  <si>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</si>
  <si>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</si>
  <si>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</si>
  <si>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</si>
  <si>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</si>
  <si>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</si>
  <si>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</si>
  <si>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</si>
  <si>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</si>
  <si>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</si>
  <si>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</si>
  <si>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</si>
  <si>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</si>
  <si>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</si>
  <si>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</si>
  <si>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</si>
  <si>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</si>
  <si>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</si>
  <si>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</si>
  <si>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</si>
  <si>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</si>
  <si>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</si>
  <si>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</si>
  <si>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</si>
  <si>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</si>
  <si>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</si>
  <si>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</si>
  <si>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</si>
  <si>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</si>
  <si>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</si>
  <si>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</si>
  <si>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</si>
  <si>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</si>
  <si>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</si>
  <si>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</si>
  <si>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</si>
  <si>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</si>
  <si>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</si>
  <si>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</si>
  <si>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</si>
  <si>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</si>
  <si>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</si>
  <si>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</si>
  <si>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</si>
  <si>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</si>
  <si>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</si>
  <si>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</si>
  <si>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</si>
  <si>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</si>
  <si>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</si>
  <si>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</si>
  <si>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</si>
  <si>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</si>
  <si>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</si>
  <si>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</si>
  <si>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</si>
  <si>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</si>
  <si>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</si>
  <si>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</si>
  <si>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</si>
  <si>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</si>
  <si>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</si>
  <si>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</si>
  <si>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</si>
  <si>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</si>
  <si>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</si>
  <si>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</si>
  <si>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</si>
  <si>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</si>
  <si>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</si>
  <si>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</si>
  <si>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</si>
  <si>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</si>
  <si>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</si>
  <si>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</si>
  <si>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</si>
  <si>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</si>
  <si>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</si>
  <si>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</si>
  <si>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</si>
  <si>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</si>
  <si>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</si>
  <si>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</si>
  <si>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</si>
  <si>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</si>
  <si>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</si>
  <si>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</si>
  <si>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</si>
  <si>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</si>
  <si>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</si>
  <si>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</si>
  <si>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</si>
  <si>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</si>
  <si>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</si>
  <si>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</si>
  <si>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</si>
  <si>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</si>
  <si>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</si>
  <si>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</si>
  <si>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</si>
  <si>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</si>
  <si>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</si>
  <si>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</si>
  <si>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</si>
  <si>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</si>
  <si>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</si>
  <si>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</si>
  <si>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Municipal de Agua Potable y Alcantarillado de Uriangato, Gto.
Estado de Actividades
Del 1 de Enero al 31 de Diciembre de 2022
(Cifras en Pesos)</t>
  </si>
  <si>
    <t>Sistema Municipal de Agua Potable y Alcantarillado de Uriangato, Gto.
Estado de Situación Financiera
Al 31 de Diciembre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</si>
  <si>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</si>
  <si>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</si>
  <si>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</si>
  <si>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</si>
  <si>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</si>
  <si>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</si>
  <si>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</si>
  <si>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</si>
  <si>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Sistema Municipal de Agua Potable y Alcantarillado de Uriangato, Gto.
Estado de Variación en la Hacienda Pública
Del 1 de Enero al 31 de Diciembre de 2022
(Cifras en Pesos)</t>
  </si>
  <si>
    <t>Sistema Municipal de Agua Potable y Alcantarillado de Uriangato, Gto.
Estado de Cambios en la Situación Financiera
Del 1 de Enero al 31 de Diciembre de 2022
(Cifras en Pesos)</t>
  </si>
  <si>
    <t>Sistema Municipal de Agua Potable y Alcantarillado de Uriangato, Gto.</t>
  </si>
  <si>
    <t>Correspondiente del 01 enero al 31 diciembre 2022</t>
  </si>
  <si>
    <t>Sistema Municipal de Agua Potable y Alcantarillado de Uriangato, Gto.
Estado Analítico de la Deuda y Otros Pasivos
Del 01 enero al 31 diciembre 2022
(Cifras en Pesos)</t>
  </si>
  <si>
    <t>Sistema Municipal de Agua Potable y Alcantarillado de Uriangato, Gto.
Estado Analítico del Activo
Del 01 enero al 31 diciembre 2022
(Cifras en Pesos)</t>
  </si>
  <si>
    <t>Sistema Municipal de Agua Potable y Alcantarillado de Uriangato, Gto.
Estado de Flujos de Efectivo
Del 01 enero al 31 diciembre 2022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</si>
</sst>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_ ;\-0\ "/>
    <numFmt numFmtId="165" formatCode="#,##0.00_ ;[Red]\-#,##0.00\ "/>
    <numFmt numFmtId="166" formatCode="#,##0.00_ ;\-#,##0.00\ "/>
    <numFmt numFmtId="169" formatCode="_-&quot;$&quot;* #,##0.00_-;\-&quot;$&quot;* #,##0.00_-;_-&quot;$&quot;* &quot;-&quot;??_-;_-@_-"/>
    <numFmt numFmtId="170" formatCode="_-* #,##0.00_-;\-* #,##0.00_-;_-* &quot;-&quot;??_-;_-@_-"/>
    <numFmt numFmtId="171" formatCode="_-[$€-2]* #,##0.00_-;\-[$€-2]* #,##0.00_-;_-[$€-2]* &quot;-&quot;??_-"/>
  </numFmts>
  <fonts count="1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1"/>
      <color indexed="8"/>
      <name val="Calibri"/>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2">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7" fillId="0" borderId="0" applyFont="0" applyFill="0" applyBorder="0" applyAlignment="0" applyProtection="0"/>
    <xf numFmtId="170" fontId="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6" fillId="0" borderId="0" applyFont="0" applyFill="0" applyBorder="0" applyAlignment="0" applyProtection="0"/>
    <xf numFmtId="169" fontId="7" fillId="0" borderId="0" applyFont="0" applyFill="0" applyBorder="0" applyAlignment="0" applyProtection="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6" fillId="0" borderId="0"/>
  </cellStyleXfs>
  <cellXfs count="32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43" fontId="8" fillId="0" borderId="4" xfId="5" applyFont="1" applyFill="1" applyBorder="1" applyAlignment="1" applyProtection="1">
      <alignment vertical="top" wrapText="1"/>
      <protection locked="0"/>
    </xf>
    <xf numFmtId="43" fontId="8" fillId="0" borderId="4" xfId="5" applyFont="1" applyFill="1" applyBorder="1" applyAlignment="1" applyProtection="1">
      <alignment horizontal="center" vertical="top" wrapText="1"/>
      <protection locked="0"/>
    </xf>
    <xf numFmtId="43" fontId="3" fillId="0" borderId="4" xfId="5" applyFont="1" applyFill="1" applyBorder="1" applyAlignment="1" applyProtection="1">
      <alignment vertical="top" wrapText="1"/>
      <protection locked="0"/>
    </xf>
    <xf numFmtId="3" fontId="8" fillId="0" borderId="4" xfId="2" applyNumberFormat="1" applyFont="1" applyFill="1" applyBorder="1" applyAlignment="1" applyProtection="1">
      <alignment vertical="top" wrapText="1"/>
      <protection locked="0"/>
    </xf>
  </cellXfs>
  <cellStyles count="22">
    <cellStyle name="Euro" xfId="8"/>
    <cellStyle name="Millares" xfId="5" builtinId="3"/>
    <cellStyle name="Millares 2" xfId="7"/>
    <cellStyle name="Millares 2 2" xfId="10"/>
    <cellStyle name="Millares 2 3" xfId="11"/>
    <cellStyle name="Millares 2 4" xfId="3"/>
    <cellStyle name="Millares 2 4 2" xfId="6"/>
    <cellStyle name="Millares 2 5" xfId="9"/>
    <cellStyle name="Millares 3" xfId="12"/>
    <cellStyle name="Moneda 2" xfId="13"/>
    <cellStyle name="Normal" xfId="0" builtinId="0"/>
    <cellStyle name="Normal 2" xfId="4"/>
    <cellStyle name="Normal 2 2" xfId="2"/>
    <cellStyle name="Normal 2 3" xfId="1"/>
    <cellStyle name="Normal 2 4" xfId="14"/>
    <cellStyle name="Normal 3" xfId="15"/>
    <cellStyle name="Normal 4" xfId="16"/>
    <cellStyle name="Normal 4 2" xfId="17"/>
    <cellStyle name="Normal 5" xfId="18"/>
    <cellStyle name="Normal 5 2" xfId="19"/>
    <cellStyle name="Normal 6" xfId="20"/>
    <cellStyle name="Normal 6 2" xfId="2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C6" sqref="C6"/>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305</v>
      </c>
      <c r="B1" s="279"/>
      <c r="C1" s="1" t="s">
        <v>0</v>
      </c>
      <c r="D1" s="2">
        <v>2022</v>
      </c>
    </row>
    <row r="2" spans="1:4" x14ac:dyDescent="0.2">
      <c r="A2" s="279" t="s">
        <v>1</v>
      </c>
      <c r="B2" s="279"/>
      <c r="C2" s="1" t="s">
        <v>2</v>
      </c>
      <c r="D2" s="2" t="s">
        <v>3</v>
      </c>
    </row>
    <row r="3" spans="1:4" x14ac:dyDescent="0.2">
      <c r="A3" s="279" t="s">
        <v>306</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abSelected="1" zoomScaleNormal="100" workbookViewId="0">
      <selection activeCell="I36" sqref="I3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Municipal de Agua Potable y Alcantarillado de Uriangato, Gto.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01 enero al 31 diciembre 2022</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2004371.0700000003</v>
      </c>
      <c r="E7" s="272" t="s">
        <v>275</v>
      </c>
      <c r="F7" s="121">
        <f>IF(ESF!E36&gt;0,ESF!E36,ESF!E36*-1)</f>
        <v>2004371.07</v>
      </c>
      <c r="G7" s="122">
        <f>ROUND(D7-F7,2)</f>
        <v>0</v>
      </c>
      <c r="H7" s="123" t="s">
        <v>285</v>
      </c>
      <c r="I7" s="124">
        <f>IF(ACT!C68&gt;0,ACT!C68,ACT!C68*-1)</f>
        <v>462395.25999999791</v>
      </c>
      <c r="J7" s="125" t="s">
        <v>275</v>
      </c>
      <c r="K7" s="238">
        <f>IF(ESF!F36&gt;0,ESF!F36,ESF!F36*-1)</f>
        <v>462395.26</v>
      </c>
      <c r="L7" s="126">
        <f>ROUND(I7-K7,2)</f>
        <v>0</v>
      </c>
      <c r="M7" s="210" t="s">
        <v>205</v>
      </c>
      <c r="O7" s="239"/>
    </row>
    <row r="8" spans="1:15" ht="12" thickBot="1" x14ac:dyDescent="0.25">
      <c r="A8" s="109" t="s">
        <v>12</v>
      </c>
      <c r="B8" s="247" t="s">
        <v>205</v>
      </c>
      <c r="C8" s="127" t="s">
        <v>286</v>
      </c>
      <c r="D8" s="121">
        <f>IF(ACT!B68&gt;0,ACT!B68,ACT!B68*-1)</f>
        <v>2004371.0700000003</v>
      </c>
      <c r="E8" s="129" t="s">
        <v>289</v>
      </c>
      <c r="F8" s="128">
        <f>IF(VHP!D28&gt;0,VHP!D28,VHP!D28*-1)</f>
        <v>2004371.07</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462395.25999999791</v>
      </c>
      <c r="J9" s="135" t="s">
        <v>289</v>
      </c>
      <c r="K9" s="134">
        <f>IF(VHP!D10&gt;0,VHP!D10,VHP!D10*-1)</f>
        <v>462395.26</v>
      </c>
      <c r="L9" s="136">
        <f>ROUND(I9-K9,2)</f>
        <v>0</v>
      </c>
      <c r="M9" s="211" t="s">
        <v>205</v>
      </c>
    </row>
    <row r="10" spans="1:15" ht="12" thickBot="1" x14ac:dyDescent="0.25">
      <c r="A10" s="109" t="s">
        <v>17</v>
      </c>
      <c r="B10" s="247" t="s">
        <v>205</v>
      </c>
      <c r="C10" s="137"/>
      <c r="D10" s="138"/>
      <c r="E10" s="139" t="s">
        <v>289</v>
      </c>
      <c r="F10" s="128">
        <f>IF(VHP!D29&gt;0,VHP!D29,VHP!D29*-1)</f>
        <v>462395.26</v>
      </c>
      <c r="G10" s="141"/>
      <c r="H10" s="133" t="s">
        <v>285</v>
      </c>
      <c r="I10" s="124">
        <f>IF(ACT!C68&gt;0,ACT!C68,ACT!C68*-1)</f>
        <v>462395.25999999791</v>
      </c>
      <c r="J10" s="142"/>
      <c r="K10" s="143"/>
      <c r="L10" s="136">
        <f>ROUND(F10-I10,2)</f>
        <v>0</v>
      </c>
      <c r="M10" s="211" t="s">
        <v>205</v>
      </c>
    </row>
    <row r="11" spans="1:15" ht="12" thickBot="1" x14ac:dyDescent="0.25">
      <c r="A11" s="109" t="s">
        <v>19</v>
      </c>
      <c r="B11" s="247" t="s">
        <v>205</v>
      </c>
      <c r="C11" s="133" t="s">
        <v>275</v>
      </c>
      <c r="D11" s="144">
        <f>IF(ESF!E36&gt;0,ESF!E36,ESF!E36*-1)</f>
        <v>2004371.07</v>
      </c>
      <c r="E11" s="145" t="s">
        <v>285</v>
      </c>
      <c r="F11" s="146">
        <f>IF(ACT!B68&gt;0,ACT!B68,ACT!B68*-1)</f>
        <v>2004371.0700000003</v>
      </c>
      <c r="G11" s="147">
        <f t="shared" ref="G11:G28" si="0">ROUND(D11-F11,2)</f>
        <v>0</v>
      </c>
      <c r="H11" s="133" t="s">
        <v>275</v>
      </c>
      <c r="I11" s="148">
        <f>IF(ESF!F36&gt;0,ESF!F36,ESF!F36*-1)</f>
        <v>462395.26</v>
      </c>
      <c r="J11" s="135" t="s">
        <v>285</v>
      </c>
      <c r="K11" s="134">
        <f>IF(ACT!C68&gt;0,ACT!C68,ACT!C68*-1)</f>
        <v>462395.25999999791</v>
      </c>
      <c r="L11" s="136">
        <f>ROUND(I11-K11,2)</f>
        <v>0</v>
      </c>
      <c r="M11" s="211" t="s">
        <v>205</v>
      </c>
    </row>
    <row r="12" spans="1:15" x14ac:dyDescent="0.2">
      <c r="A12" s="110" t="s">
        <v>22</v>
      </c>
      <c r="B12" s="249" t="s">
        <v>162</v>
      </c>
      <c r="C12" s="149" t="s">
        <v>275</v>
      </c>
      <c r="D12" s="150">
        <f>IF(ESF!B5&gt;0,ESF!B5,ESF!B5*-1)</f>
        <v>2573159.36</v>
      </c>
      <c r="E12" s="151" t="s">
        <v>276</v>
      </c>
      <c r="F12" s="274">
        <f>IF(EAA!E5&gt;0,EAA!E5,EAA!E5*-1)</f>
        <v>2573159.3599999994</v>
      </c>
      <c r="G12" s="153">
        <f t="shared" si="0"/>
        <v>0</v>
      </c>
      <c r="H12" s="154" t="s">
        <v>275</v>
      </c>
      <c r="I12" s="275">
        <f>IF(ESF!C5&gt;0,ESF!C5,ESF!C5*-1)</f>
        <v>3375569.22</v>
      </c>
      <c r="J12" s="155" t="s">
        <v>276</v>
      </c>
      <c r="K12" s="198">
        <f>IF(EAA!B5&gt;0,EAA!B5,EAA!B5*-1)</f>
        <v>3375569.22</v>
      </c>
      <c r="L12" s="157">
        <f t="shared" ref="L12:L43" si="1">ROUND(I12-K12,2)</f>
        <v>0</v>
      </c>
      <c r="M12" s="212" t="s">
        <v>162</v>
      </c>
    </row>
    <row r="13" spans="1:15" x14ac:dyDescent="0.2">
      <c r="A13" s="111"/>
      <c r="B13" s="240" t="s">
        <v>164</v>
      </c>
      <c r="C13" s="158" t="s">
        <v>275</v>
      </c>
      <c r="D13" s="159">
        <f>IF(ESF!B6&gt;0,ESF!B6,ESF!B6*-1)</f>
        <v>11299643.300000001</v>
      </c>
      <c r="E13" s="160" t="s">
        <v>276</v>
      </c>
      <c r="F13" s="140">
        <f>IF(EAA!E6&gt;0,EAA!E6,EAA!E6*-1)</f>
        <v>11299643.300000004</v>
      </c>
      <c r="G13" s="161">
        <f t="shared" si="0"/>
        <v>0</v>
      </c>
      <c r="H13" s="162" t="s">
        <v>275</v>
      </c>
      <c r="I13" s="163">
        <f>IF(ESF!C6&gt;0,ESF!C6,ESF!C6*-1)</f>
        <v>10481567.08</v>
      </c>
      <c r="J13" s="139" t="s">
        <v>276</v>
      </c>
      <c r="K13" s="163">
        <f>IF(EAA!B6&gt;0,EAA!B6,EAA!B6*-1)</f>
        <v>10481567.08</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452884.64</v>
      </c>
      <c r="J14" s="139" t="s">
        <v>276</v>
      </c>
      <c r="K14" s="163">
        <f>IF(EAA!B7&gt;0,EAA!B7,EAA!B7*-1)</f>
        <v>452884.64</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776389.68</v>
      </c>
      <c r="E16" s="160" t="s">
        <v>276</v>
      </c>
      <c r="F16" s="140">
        <f>IF(EAA!E9&gt;0,EAA!E9,EAA!E9*-1)</f>
        <v>776389.68000000017</v>
      </c>
      <c r="G16" s="161">
        <f t="shared" si="0"/>
        <v>0</v>
      </c>
      <c r="H16" s="162" t="s">
        <v>275</v>
      </c>
      <c r="I16" s="163">
        <f>IF(ESF!C9&gt;0,ESF!C9,ESF!C9*-1)</f>
        <v>624033.69999999995</v>
      </c>
      <c r="J16" s="139" t="s">
        <v>276</v>
      </c>
      <c r="K16" s="163">
        <f>IF(EAA!B9&gt;0,EAA!B9,EAA!B9*-1)</f>
        <v>624033.69999999995</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47935.87</v>
      </c>
      <c r="E18" s="160" t="s">
        <v>276</v>
      </c>
      <c r="F18" s="140">
        <f>IF(EAA!E11&gt;0,EAA!E11,EAA!E11*-1)</f>
        <v>47935.87</v>
      </c>
      <c r="G18" s="161">
        <f t="shared" si="0"/>
        <v>0</v>
      </c>
      <c r="H18" s="162" t="s">
        <v>275</v>
      </c>
      <c r="I18" s="163">
        <f>IF(ESF!C11&gt;0,ESF!C11,ESF!C11*-1)</f>
        <v>47935.87</v>
      </c>
      <c r="J18" s="139" t="s">
        <v>276</v>
      </c>
      <c r="K18" s="163">
        <f>IF(EAA!B11&gt;0,EAA!B11,EAA!B11*-1)</f>
        <v>47935.87</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21393894.300000001</v>
      </c>
      <c r="E21" s="160" t="s">
        <v>276</v>
      </c>
      <c r="F21" s="140">
        <f>IF(EAA!E15&gt;0,EAA!E15,EAA!E15*-1)</f>
        <v>21393894.300000001</v>
      </c>
      <c r="G21" s="161">
        <f t="shared" si="0"/>
        <v>0</v>
      </c>
      <c r="H21" s="162" t="s">
        <v>275</v>
      </c>
      <c r="I21" s="163">
        <f>IF(ESF!C18&gt;0,ESF!C18,ESF!C18*-1)</f>
        <v>21393894.300000001</v>
      </c>
      <c r="J21" s="139" t="s">
        <v>276</v>
      </c>
      <c r="K21" s="163">
        <f>IF(EAA!B15&gt;0,EAA!B15,EAA!B15*-1)</f>
        <v>21393894.300000001</v>
      </c>
      <c r="L21" s="164">
        <f t="shared" si="1"/>
        <v>0</v>
      </c>
      <c r="M21" s="213" t="s">
        <v>184</v>
      </c>
    </row>
    <row r="22" spans="1:13" x14ac:dyDescent="0.2">
      <c r="A22" s="111"/>
      <c r="B22" s="240" t="s">
        <v>186</v>
      </c>
      <c r="C22" s="158" t="s">
        <v>275</v>
      </c>
      <c r="D22" s="159">
        <f>IF(ESF!B19&gt;0,ESF!B19,ESF!B19*-1)</f>
        <v>22923154.43</v>
      </c>
      <c r="E22" s="160" t="s">
        <v>276</v>
      </c>
      <c r="F22" s="140">
        <f>IF(EAA!E16&gt;0,EAA!E16,EAA!E16*-1)</f>
        <v>22923154.430000003</v>
      </c>
      <c r="G22" s="161">
        <f t="shared" si="0"/>
        <v>0</v>
      </c>
      <c r="H22" s="162" t="s">
        <v>275</v>
      </c>
      <c r="I22" s="163">
        <f>IF(ESF!C19&gt;0,ESF!C19,ESF!C19*-1)</f>
        <v>20987674.920000002</v>
      </c>
      <c r="J22" s="139" t="s">
        <v>276</v>
      </c>
      <c r="K22" s="163">
        <f>IF(EAA!B16&gt;0,EAA!B16,EAA!B16*-1)</f>
        <v>20987674.920000002</v>
      </c>
      <c r="L22" s="164">
        <f t="shared" si="1"/>
        <v>0</v>
      </c>
      <c r="M22" s="213" t="s">
        <v>186</v>
      </c>
    </row>
    <row r="23" spans="1:13" x14ac:dyDescent="0.2">
      <c r="A23" s="111"/>
      <c r="B23" s="240" t="s">
        <v>188</v>
      </c>
      <c r="C23" s="158" t="s">
        <v>275</v>
      </c>
      <c r="D23" s="159">
        <f>IF(ESF!B20&gt;0,ESF!B20,ESF!B20*-1)</f>
        <v>664771</v>
      </c>
      <c r="E23" s="160" t="s">
        <v>276</v>
      </c>
      <c r="F23" s="140">
        <f>IF(EAA!E17&gt;0,EAA!E17,EAA!E17*-1)</f>
        <v>664771</v>
      </c>
      <c r="G23" s="161">
        <f t="shared" si="0"/>
        <v>0</v>
      </c>
      <c r="H23" s="162" t="s">
        <v>275</v>
      </c>
      <c r="I23" s="163">
        <f>IF(ESF!C20&gt;0,ESF!C20,ESF!C20*-1)</f>
        <v>664771</v>
      </c>
      <c r="J23" s="139" t="s">
        <v>276</v>
      </c>
      <c r="K23" s="163">
        <f>IF(EAA!B17&gt;0,EAA!B17,EAA!B17*-1)</f>
        <v>664771</v>
      </c>
      <c r="L23" s="164">
        <f t="shared" si="1"/>
        <v>0</v>
      </c>
      <c r="M23" s="213" t="s">
        <v>188</v>
      </c>
    </row>
    <row r="24" spans="1:13" ht="22.5" x14ac:dyDescent="0.2">
      <c r="A24" s="111"/>
      <c r="B24" s="240" t="s">
        <v>190</v>
      </c>
      <c r="C24" s="158" t="s">
        <v>275</v>
      </c>
      <c r="D24" s="159">
        <f>IF(ESF!B21&gt;0,ESF!B21,ESF!B21*-1)</f>
        <v>13419953.550000001</v>
      </c>
      <c r="E24" s="160" t="s">
        <v>276</v>
      </c>
      <c r="F24" s="140">
        <f>IF(EAA!E18&gt;0,EAA!E18,EAA!E18*-1)</f>
        <v>13419953.550000001</v>
      </c>
      <c r="G24" s="161">
        <f t="shared" si="0"/>
        <v>0</v>
      </c>
      <c r="H24" s="162" t="s">
        <v>275</v>
      </c>
      <c r="I24" s="163">
        <f>IF(ESF!C21&gt;0,ESF!C21,ESF!C21*-1)</f>
        <v>11905555.65</v>
      </c>
      <c r="J24" s="139" t="s">
        <v>276</v>
      </c>
      <c r="K24" s="163">
        <f>IF(EAA!B18&gt;0,EAA!B18,EAA!B18*-1)</f>
        <v>11905555.65</v>
      </c>
      <c r="L24" s="164">
        <f t="shared" si="1"/>
        <v>0</v>
      </c>
      <c r="M24" s="213" t="s">
        <v>190</v>
      </c>
    </row>
    <row r="25" spans="1:13" x14ac:dyDescent="0.2">
      <c r="A25" s="111"/>
      <c r="B25" s="240" t="s">
        <v>192</v>
      </c>
      <c r="C25" s="158" t="s">
        <v>275</v>
      </c>
      <c r="D25" s="159">
        <f>IF(ESF!B22&gt;0,ESF!B22,ESF!B22*-1)</f>
        <v>970000</v>
      </c>
      <c r="E25" s="160" t="s">
        <v>276</v>
      </c>
      <c r="F25" s="140">
        <f>IF(EAA!E19&gt;0,EAA!E19,EAA!E19*-1)</f>
        <v>970000</v>
      </c>
      <c r="G25" s="161">
        <f t="shared" si="0"/>
        <v>0</v>
      </c>
      <c r="H25" s="162" t="s">
        <v>275</v>
      </c>
      <c r="I25" s="163">
        <f>IF(ESF!C22&gt;0,ESF!C22,ESF!C22*-1)</f>
        <v>110000</v>
      </c>
      <c r="J25" s="139" t="s">
        <v>276</v>
      </c>
      <c r="K25" s="163">
        <f>IF(EAA!B19&gt;0,EAA!B19,EAA!B19*-1)</f>
        <v>110000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2573159.36</v>
      </c>
      <c r="E28" s="176" t="s">
        <v>277</v>
      </c>
      <c r="F28" s="144">
        <f>IF(EFE!B65&gt;0,EFE!B65,EFE!B65*-1)</f>
        <v>2573159.3600000008</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3375569.22</v>
      </c>
      <c r="J29" s="135" t="s">
        <v>277</v>
      </c>
      <c r="K29" s="134">
        <f>IF(EFE!B63&gt;0,EFE!B63,EFE!B63*-1)</f>
        <v>3375569.22</v>
      </c>
      <c r="L29" s="136">
        <f t="shared" si="1"/>
        <v>0</v>
      </c>
      <c r="M29" s="211" t="s">
        <v>162</v>
      </c>
    </row>
    <row r="30" spans="1:13" ht="12" thickBot="1" x14ac:dyDescent="0.25">
      <c r="A30" s="109" t="s">
        <v>30</v>
      </c>
      <c r="B30" s="247" t="s">
        <v>278</v>
      </c>
      <c r="C30" s="174" t="s">
        <v>275</v>
      </c>
      <c r="D30" s="144">
        <f>IF(ESF!B28&gt;0,ESF!B28,ESF!B28*-1)</f>
        <v>47228994.390000001</v>
      </c>
      <c r="E30" s="135" t="s">
        <v>275</v>
      </c>
      <c r="F30" s="144">
        <f>IF(ESF!E48&gt;0,ESF!E48,ESF!E48*-1)</f>
        <v>47228994.390000001</v>
      </c>
      <c r="G30" s="147">
        <f>ROUND(D30-F30,2)</f>
        <v>0</v>
      </c>
      <c r="H30" s="133" t="s">
        <v>275</v>
      </c>
      <c r="I30" s="134">
        <f>IF(ESF!C28&gt;0,ESF!C28,ESF!C28*-1)</f>
        <v>46232775.079999998</v>
      </c>
      <c r="J30" s="135" t="s">
        <v>275</v>
      </c>
      <c r="K30" s="134">
        <f>IF(ESF!F48&gt;0,ESF!F48,ESF!F48*-1)</f>
        <v>46232775.079999998</v>
      </c>
      <c r="L30" s="136">
        <f t="shared" si="1"/>
        <v>0</v>
      </c>
      <c r="M30" s="211" t="s">
        <v>278</v>
      </c>
    </row>
    <row r="31" spans="1:13" ht="12" thickBot="1" x14ac:dyDescent="0.25">
      <c r="A31" s="109" t="s">
        <v>33</v>
      </c>
      <c r="B31" s="247" t="s">
        <v>279</v>
      </c>
      <c r="C31" s="174" t="s">
        <v>275</v>
      </c>
      <c r="D31" s="144">
        <f>IF(ESF!E26&gt;0,ESF!E26,ESF!E26*-1)</f>
        <v>151929.26</v>
      </c>
      <c r="E31" s="135" t="s">
        <v>290</v>
      </c>
      <c r="F31" s="144">
        <f>IF(ADP!E34&gt;0,ADP!E34,ADP!E34*-1)</f>
        <v>151929.26</v>
      </c>
      <c r="G31" s="147">
        <f>ROUND(D31-F31,2)</f>
        <v>0</v>
      </c>
      <c r="H31" s="133" t="s">
        <v>275</v>
      </c>
      <c r="I31" s="134">
        <f>IF(ESF!F26&gt;0,ESF!F26,ESF!F26*-1)</f>
        <v>564020.43999999994</v>
      </c>
      <c r="J31" s="135" t="s">
        <v>290</v>
      </c>
      <c r="K31" s="134">
        <f>IF(ADP!D34&gt;0,ADP!D34,ADP!D34*-1)</f>
        <v>564020.43999999994</v>
      </c>
      <c r="L31" s="136">
        <f t="shared" si="1"/>
        <v>0</v>
      </c>
      <c r="M31" s="211" t="s">
        <v>279</v>
      </c>
    </row>
    <row r="32" spans="1:13" x14ac:dyDescent="0.2">
      <c r="A32" s="110" t="s">
        <v>36</v>
      </c>
      <c r="B32" s="251" t="s">
        <v>201</v>
      </c>
      <c r="C32" s="290"/>
      <c r="D32" s="291"/>
      <c r="E32" s="291"/>
      <c r="F32" s="291"/>
      <c r="G32" s="292"/>
      <c r="H32" s="154" t="s">
        <v>275</v>
      </c>
      <c r="I32" s="156">
        <f>IF(ESF!F30&gt;0,ESF!F30,ESF!F30*-1)</f>
        <v>6486445.6100000003</v>
      </c>
      <c r="J32" s="155" t="s">
        <v>289</v>
      </c>
      <c r="K32" s="156">
        <f>IF(VHP!B4&gt;0,VHP!B4,VHP!B4*-1)</f>
        <v>6486445.6100000003</v>
      </c>
      <c r="L32" s="157">
        <f t="shared" si="1"/>
        <v>0</v>
      </c>
      <c r="M32" s="215" t="s">
        <v>201</v>
      </c>
    </row>
    <row r="33" spans="1:15" ht="12" thickBot="1" x14ac:dyDescent="0.25">
      <c r="A33" s="112"/>
      <c r="B33" s="252" t="s">
        <v>201</v>
      </c>
      <c r="C33" s="293"/>
      <c r="D33" s="294"/>
      <c r="E33" s="294"/>
      <c r="F33" s="294"/>
      <c r="G33" s="295"/>
      <c r="H33" s="182" t="s">
        <v>275</v>
      </c>
      <c r="I33" s="172">
        <f>IF(ESF!F30&gt;0,ESF!F30,ESF!F30*-1)</f>
        <v>6486445.6100000003</v>
      </c>
      <c r="J33" s="171" t="s">
        <v>289</v>
      </c>
      <c r="K33" s="172">
        <f>IF(VHP!F4&gt;0,VHP!F4,VHP!F4*-1)</f>
        <v>6486445.6100000003</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39182309.030000001</v>
      </c>
      <c r="J34" s="135" t="s">
        <v>289</v>
      </c>
      <c r="K34" s="134">
        <f>IF(VHP!F9&gt;0,VHP!F9,VHP!F9*-1)</f>
        <v>39182309.030000001</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47077065.130000003</v>
      </c>
      <c r="E37" s="135" t="s">
        <v>289</v>
      </c>
      <c r="F37" s="144">
        <f>IF(VHP!F38&gt;0,VHP!F38,VHP!F38*-1)</f>
        <v>47077065.130000003</v>
      </c>
      <c r="G37" s="147">
        <f>ROUND(D37-F37,2)</f>
        <v>0</v>
      </c>
      <c r="H37" s="133" t="s">
        <v>275</v>
      </c>
      <c r="I37" s="134">
        <f>IF(ESF!F46&gt;0,ESF!F46,ESF!F46*-1)</f>
        <v>45668754.640000001</v>
      </c>
      <c r="J37" s="135" t="s">
        <v>289</v>
      </c>
      <c r="K37" s="134">
        <f>IF(VHP!F20&gt;0,VHP!F20,VHP!F20*-1)</f>
        <v>45668754.640000001</v>
      </c>
      <c r="L37" s="136">
        <f t="shared" si="1"/>
        <v>0</v>
      </c>
      <c r="M37" s="220" t="s">
        <v>280</v>
      </c>
    </row>
    <row r="38" spans="1:15" ht="22.5" x14ac:dyDescent="0.2">
      <c r="A38" s="110" t="s">
        <v>45</v>
      </c>
      <c r="B38" s="251" t="s">
        <v>281</v>
      </c>
      <c r="C38" s="290"/>
      <c r="D38" s="291"/>
      <c r="E38" s="291"/>
      <c r="F38" s="291"/>
      <c r="G38" s="292"/>
      <c r="H38" s="154" t="s">
        <v>289</v>
      </c>
      <c r="I38" s="156">
        <f>IF(VHP!B4&gt;0,VHP!B4,VHP!B4*-1)</f>
        <v>6486445.6100000003</v>
      </c>
      <c r="J38" s="155" t="s">
        <v>275</v>
      </c>
      <c r="K38" s="156">
        <f>IF(ESF!F30&gt;0,ESF!F30,ESF!F30*-1)</f>
        <v>6486445.6100000003</v>
      </c>
      <c r="L38" s="157">
        <f t="shared" si="1"/>
        <v>0</v>
      </c>
      <c r="M38" s="215" t="s">
        <v>281</v>
      </c>
    </row>
    <row r="39" spans="1:15" ht="23.25" thickBot="1" x14ac:dyDescent="0.25">
      <c r="A39" s="112"/>
      <c r="B39" s="252" t="s">
        <v>281</v>
      </c>
      <c r="C39" s="293"/>
      <c r="D39" s="294"/>
      <c r="E39" s="294"/>
      <c r="F39" s="294"/>
      <c r="G39" s="295"/>
      <c r="H39" s="182" t="s">
        <v>289</v>
      </c>
      <c r="I39" s="172">
        <f>IF(VHP!F4&gt;0,VHP!F4,VHP!F4*-1)</f>
        <v>6486445.6100000003</v>
      </c>
      <c r="J39" s="171" t="s">
        <v>275</v>
      </c>
      <c r="K39" s="172">
        <f>IF(ESF!F30&gt;0,ESF!F30,ESF!F30*-1)</f>
        <v>6486445.6100000003</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39182309.030000001</v>
      </c>
      <c r="J40" s="135" t="s">
        <v>275</v>
      </c>
      <c r="K40" s="134">
        <f>IF(ESF!F35&gt;0,ESF!F35,ESF!F35*-1)</f>
        <v>39182309.030000001</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47077065.130000003</v>
      </c>
      <c r="E43" s="135" t="s">
        <v>275</v>
      </c>
      <c r="F43" s="183">
        <f>IF(ESF!E46&gt;0,ESF!E46,ESF!E46*-1)</f>
        <v>47077065.130000003</v>
      </c>
      <c r="G43" s="147">
        <f t="shared" ref="G43:G49" si="2">ROUND(D43-F43,2)</f>
        <v>0</v>
      </c>
      <c r="H43" s="133" t="s">
        <v>289</v>
      </c>
      <c r="I43" s="134">
        <f>IF(VHP!F20&gt;0,VHP!F20,VHP!F20*-1)</f>
        <v>45668754.640000001</v>
      </c>
      <c r="J43" s="135" t="s">
        <v>275</v>
      </c>
      <c r="K43" s="134">
        <f>IF(ESF!F46&gt;0,ESF!F46,ESF!F46*-1)</f>
        <v>45668754.640000001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133665.32</v>
      </c>
      <c r="E50" s="135" t="s">
        <v>291</v>
      </c>
      <c r="F50" s="183">
        <f>IF(CSF!$B52&gt;0,CSF!$B52,CSF!$C52)</f>
        <v>133665.32</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1541975.81</v>
      </c>
      <c r="E53" s="135" t="s">
        <v>291</v>
      </c>
      <c r="F53" s="183">
        <f>IF(CSF!$B51&gt;0,CSF!$B51,CSF!$C51)</f>
        <v>1541975.81</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2004371.07</v>
      </c>
      <c r="E54" s="155" t="s">
        <v>275</v>
      </c>
      <c r="F54" s="184">
        <f>IF(ESF!E36&gt;0,ESF!E36,ESF!E36*-1)</f>
        <v>2004371.07</v>
      </c>
      <c r="G54" s="153">
        <f t="shared" si="3"/>
        <v>0</v>
      </c>
      <c r="H54" s="293"/>
      <c r="I54" s="294"/>
      <c r="J54" s="294"/>
      <c r="K54" s="294"/>
      <c r="L54" s="295"/>
      <c r="M54" s="226" t="s">
        <v>156</v>
      </c>
    </row>
    <row r="55" spans="1:13" ht="12" thickBot="1" x14ac:dyDescent="0.25">
      <c r="A55" s="112"/>
      <c r="B55" s="259" t="s">
        <v>156</v>
      </c>
      <c r="C55" s="182" t="s">
        <v>289</v>
      </c>
      <c r="D55" s="168">
        <f>IF(VHP!D28&gt;0,VHP!D28,VHP!D28*-1)</f>
        <v>2004371.07</v>
      </c>
      <c r="E55" s="171" t="s">
        <v>285</v>
      </c>
      <c r="F55" s="189">
        <f>IF(ACT!B68&gt;0,ACT!B68,ACT!B68*-1)</f>
        <v>2004371.0700000003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462395.26</v>
      </c>
      <c r="J56" s="199" t="s">
        <v>275</v>
      </c>
      <c r="K56" s="198">
        <f>IF(ESF!F36&gt;0,ESF!F36,ESF!F36*-1)</f>
        <v>462395.26</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462395.26</v>
      </c>
      <c r="J57" s="139" t="s">
        <v>285</v>
      </c>
      <c r="K57" s="201">
        <f>IF(ACT!C68&gt;0,ACT!C68,ACT!C68*-1)</f>
        <v>462395.25999999791</v>
      </c>
      <c r="L57" s="164">
        <f t="shared" si="4"/>
        <v>0</v>
      </c>
      <c r="M57" s="224" t="s">
        <v>156</v>
      </c>
    </row>
    <row r="58" spans="1:13" x14ac:dyDescent="0.2">
      <c r="A58" s="120" t="s">
        <v>68</v>
      </c>
      <c r="B58" s="269" t="s">
        <v>206</v>
      </c>
      <c r="C58" s="187" t="s">
        <v>289</v>
      </c>
      <c r="D58" s="140">
        <f>IF(VHP!D29&gt;0,VHP!D29,VHP!D29*-1)</f>
        <v>462395.26</v>
      </c>
      <c r="E58" s="195"/>
      <c r="F58" s="195"/>
      <c r="G58" s="195"/>
      <c r="H58" s="302"/>
      <c r="I58" s="303"/>
      <c r="J58" s="139" t="s">
        <v>275</v>
      </c>
      <c r="K58" s="163">
        <f>IF(ESF!F36&gt;0,ESF!F36,ESF!F36*-1)</f>
        <v>462395.26</v>
      </c>
      <c r="L58" s="164">
        <f>ROUND((D58-K58),2)</f>
        <v>0</v>
      </c>
      <c r="M58" s="228" t="s">
        <v>206</v>
      </c>
    </row>
    <row r="59" spans="1:13" ht="12" thickBot="1" x14ac:dyDescent="0.25">
      <c r="A59" s="112"/>
      <c r="B59" s="270" t="s">
        <v>206</v>
      </c>
      <c r="C59" s="190" t="s">
        <v>289</v>
      </c>
      <c r="D59" s="191">
        <f>IF(VHP!D29&gt;0,VHP!D29,VHP!D29*-1)</f>
        <v>462395.26</v>
      </c>
      <c r="E59" s="195"/>
      <c r="F59" s="195"/>
      <c r="G59" s="195"/>
      <c r="H59" s="296"/>
      <c r="I59" s="304"/>
      <c r="J59" s="192" t="s">
        <v>286</v>
      </c>
      <c r="K59" s="201">
        <f>IF(ACT!C68&gt;0,ACT!C68,ACT!C68*-1)</f>
        <v>462395.25999999791</v>
      </c>
      <c r="L59" s="202">
        <f>ROUND((D59-K59),2)</f>
        <v>0</v>
      </c>
      <c r="M59" s="223" t="s">
        <v>206</v>
      </c>
    </row>
    <row r="60" spans="1:13" ht="12" thickBot="1" x14ac:dyDescent="0.25">
      <c r="A60" s="115" t="s">
        <v>72</v>
      </c>
      <c r="B60" s="262" t="s">
        <v>162</v>
      </c>
      <c r="C60" s="133" t="s">
        <v>291</v>
      </c>
      <c r="D60" s="183">
        <f>IF(CSF!$B5&gt;0,CSF!$B5,CSF!$C5)</f>
        <v>802409.86</v>
      </c>
      <c r="E60" s="135" t="s">
        <v>277</v>
      </c>
      <c r="F60" s="183">
        <f>IF(EFE!B61&gt;0,EFE!B61,EFE!B61*-1)</f>
        <v>802409.8599999994</v>
      </c>
      <c r="G60" s="147">
        <f>ROUND(D60-F60,2)</f>
        <v>0</v>
      </c>
      <c r="H60" s="290"/>
      <c r="I60" s="291"/>
      <c r="J60" s="291"/>
      <c r="K60" s="291"/>
      <c r="L60" s="292"/>
      <c r="M60" s="229" t="s">
        <v>162</v>
      </c>
    </row>
    <row r="61" spans="1:13" x14ac:dyDescent="0.2">
      <c r="A61" s="113" t="s">
        <v>75</v>
      </c>
      <c r="B61" s="263" t="s">
        <v>162</v>
      </c>
      <c r="C61" s="154" t="s">
        <v>291</v>
      </c>
      <c r="D61" s="184">
        <f>IF(CSF!$B5&gt;0,CSF!$B5,CSF!$C5)</f>
        <v>802409.86</v>
      </c>
      <c r="E61" s="155" t="s">
        <v>276</v>
      </c>
      <c r="F61" s="184">
        <f>IF(EAA!F5&gt;0,EAA!F5,EAA!F5*-1)</f>
        <v>802409.8600000008</v>
      </c>
      <c r="G61" s="153">
        <f>ROUND(D61-F61,2)</f>
        <v>0</v>
      </c>
      <c r="H61" s="293"/>
      <c r="I61" s="294"/>
      <c r="J61" s="294"/>
      <c r="K61" s="294"/>
      <c r="L61" s="295"/>
      <c r="M61" s="230" t="s">
        <v>162</v>
      </c>
    </row>
    <row r="62" spans="1:13" x14ac:dyDescent="0.2">
      <c r="A62" s="116"/>
      <c r="B62" s="243" t="s">
        <v>164</v>
      </c>
      <c r="C62" s="187" t="s">
        <v>291</v>
      </c>
      <c r="D62" s="188">
        <f>IF(CSF!$B6&gt;0,CSF!$B6,CSF!$C6)</f>
        <v>818076.22</v>
      </c>
      <c r="E62" s="139" t="s">
        <v>276</v>
      </c>
      <c r="F62" s="188">
        <f>IF(EAA!F6&gt;0,EAA!F6,EAA!F6*-1)</f>
        <v>818076.2200000044</v>
      </c>
      <c r="G62" s="161">
        <f>ROUND(D62-F62,2)</f>
        <v>0</v>
      </c>
      <c r="H62" s="293"/>
      <c r="I62" s="294"/>
      <c r="J62" s="294"/>
      <c r="K62" s="294"/>
      <c r="L62" s="295"/>
      <c r="M62" s="231" t="s">
        <v>164</v>
      </c>
    </row>
    <row r="63" spans="1:13" x14ac:dyDescent="0.2">
      <c r="A63" s="116"/>
      <c r="B63" s="243" t="s">
        <v>166</v>
      </c>
      <c r="C63" s="187" t="s">
        <v>291</v>
      </c>
      <c r="D63" s="188">
        <f>IF(CSF!$B7&gt;0,CSF!$B7,CSF!$C7)</f>
        <v>452884.64</v>
      </c>
      <c r="E63" s="139" t="s">
        <v>276</v>
      </c>
      <c r="F63" s="188">
        <f>IF(EAA!F7&gt;0,EAA!F7,EAA!F7*-1)</f>
        <v>452884.64</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152355.98000000001</v>
      </c>
      <c r="E65" s="139" t="s">
        <v>276</v>
      </c>
      <c r="F65" s="188">
        <f>IF(EAA!F9&gt;0,EAA!F9,EAA!F9*-1)</f>
        <v>152355.98000000021</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1935479.51</v>
      </c>
      <c r="E71" s="139" t="s">
        <v>276</v>
      </c>
      <c r="F71" s="188">
        <f>IF(EAA!F16&gt;0,EAA!F16,EAA!F16*-1)</f>
        <v>1935479.5100000016</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1514397.9</v>
      </c>
      <c r="E73" s="139" t="s">
        <v>276</v>
      </c>
      <c r="F73" s="188">
        <f>IF(EAA!F18&gt;0,EAA!F18,EAA!F18*-1)</f>
        <v>1514397.9000000004</v>
      </c>
      <c r="G73" s="161">
        <f t="shared" si="5"/>
        <v>0</v>
      </c>
      <c r="H73" s="293"/>
      <c r="I73" s="294"/>
      <c r="J73" s="294"/>
      <c r="K73" s="294"/>
      <c r="L73" s="295"/>
      <c r="M73" s="231" t="s">
        <v>190</v>
      </c>
    </row>
    <row r="74" spans="1:13" x14ac:dyDescent="0.2">
      <c r="A74" s="116"/>
      <c r="B74" s="243" t="s">
        <v>192</v>
      </c>
      <c r="C74" s="187" t="s">
        <v>291</v>
      </c>
      <c r="D74" s="188">
        <f>IF(CSF!$B20&gt;0,CSF!$B20,CSF!$C20)</f>
        <v>860000</v>
      </c>
      <c r="E74" s="139" t="s">
        <v>276</v>
      </c>
      <c r="F74" s="188">
        <f>IF(EAA!F19&gt;0,EAA!F19,EAA!F19*-1)</f>
        <v>860000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1541975.81</v>
      </c>
      <c r="E80" s="135" t="s">
        <v>289</v>
      </c>
      <c r="F80" s="183">
        <f>IF((VHP!D28+VHP!D29)&gt;0,VHP!D28+VHP!D29,(VHP!D28+VHP!D29)*-1)</f>
        <v>1541975.81</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802409.8599999994</v>
      </c>
      <c r="E81" s="135" t="s">
        <v>291</v>
      </c>
      <c r="F81" s="183">
        <f>IF(CSF!$B5&gt;0,CSF!$B5,CSF!$C5)</f>
        <v>802409.86</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2573159.3600000008</v>
      </c>
      <c r="E82" s="135" t="s">
        <v>275</v>
      </c>
      <c r="F82" s="183">
        <f>IF(ESF!B5&gt;0,ESF!B5,ESF!B5*-1)</f>
        <v>2573159.36</v>
      </c>
      <c r="G82" s="147">
        <f t="shared" si="6"/>
        <v>0</v>
      </c>
      <c r="H82" s="133" t="s">
        <v>277</v>
      </c>
      <c r="I82" s="134">
        <f>IF(EFE!C65&gt;0,EFE!C65,EFE!C65*-1)</f>
        <v>3375569.2199999942</v>
      </c>
      <c r="J82" s="135" t="s">
        <v>275</v>
      </c>
      <c r="K82" s="134">
        <f>IF(ESF!C5&gt;0,ESF!C5,ESF!C5*-1)</f>
        <v>3375569.22</v>
      </c>
      <c r="L82" s="136">
        <f t="shared" ref="L82:L99" si="7">ROUND(I82-K82,2)</f>
        <v>0</v>
      </c>
      <c r="M82" s="211" t="s">
        <v>248</v>
      </c>
    </row>
    <row r="83" spans="1:13" ht="23.25" thickBot="1" x14ac:dyDescent="0.25">
      <c r="A83" s="115" t="s">
        <v>89</v>
      </c>
      <c r="B83" s="247" t="s">
        <v>247</v>
      </c>
      <c r="C83" s="203" t="s">
        <v>277</v>
      </c>
      <c r="D83" s="144">
        <f>IF(EFE!B63&gt;0,EFE!B63,EFE!B63*-1)</f>
        <v>3375569.22</v>
      </c>
      <c r="E83" s="305"/>
      <c r="F83" s="300"/>
      <c r="G83" s="300"/>
      <c r="H83" s="300"/>
      <c r="I83" s="306"/>
      <c r="J83" s="135" t="s">
        <v>275</v>
      </c>
      <c r="K83" s="204">
        <f>IF(ESF!C5&gt;0,ESF!C5,ESF!C5*-1)</f>
        <v>3375569.22</v>
      </c>
      <c r="L83" s="136">
        <f>ROUND(D83-K83,2)</f>
        <v>0</v>
      </c>
      <c r="M83" s="211" t="s">
        <v>247</v>
      </c>
    </row>
    <row r="84" spans="1:13" x14ac:dyDescent="0.2">
      <c r="A84" s="113" t="s">
        <v>91</v>
      </c>
      <c r="B84" s="265" t="s">
        <v>162</v>
      </c>
      <c r="C84" s="154" t="s">
        <v>276</v>
      </c>
      <c r="D84" s="274">
        <f>IF(EAA!E5&gt;0,EAA!E5,EAA!E5*-1)</f>
        <v>2573159.3599999994</v>
      </c>
      <c r="E84" s="155" t="s">
        <v>275</v>
      </c>
      <c r="F84" s="276">
        <f>IF(ESF!B5&gt;0,ESF!B5,ESF!B5*-1)</f>
        <v>2573159.36</v>
      </c>
      <c r="G84" s="153">
        <f t="shared" ref="G84:G99" si="8">ROUND(D84-F84,2)</f>
        <v>0</v>
      </c>
      <c r="H84" s="154" t="s">
        <v>276</v>
      </c>
      <c r="I84" s="128">
        <f>IF(EAA!B5&gt;0,EAA!B5,EAA!B5*-1)</f>
        <v>3375569.22</v>
      </c>
      <c r="J84" s="155" t="s">
        <v>275</v>
      </c>
      <c r="K84" s="156">
        <f>IF(ESF!C5&gt;0,ESF!C5,ESF!C5*-1)</f>
        <v>3375569.22</v>
      </c>
      <c r="L84" s="157">
        <f t="shared" si="7"/>
        <v>0</v>
      </c>
      <c r="M84" s="233" t="s">
        <v>162</v>
      </c>
    </row>
    <row r="85" spans="1:13" x14ac:dyDescent="0.2">
      <c r="A85" s="116"/>
      <c r="B85" s="244" t="s">
        <v>164</v>
      </c>
      <c r="C85" s="187" t="s">
        <v>276</v>
      </c>
      <c r="D85" s="140">
        <f>IF(EAA!E6&gt;0,EAA!E6,EAA!E6*-1)</f>
        <v>11299643.300000004</v>
      </c>
      <c r="E85" s="139" t="s">
        <v>275</v>
      </c>
      <c r="F85" s="188">
        <f>IF(ESF!B6&gt;0,ESF!B6,ESF!B6*-1)</f>
        <v>11299643.300000001</v>
      </c>
      <c r="G85" s="161">
        <f t="shared" si="8"/>
        <v>0</v>
      </c>
      <c r="H85" s="187" t="s">
        <v>276</v>
      </c>
      <c r="I85" s="163">
        <f>IF(EAA!B6&gt;0,EAA!B6,EAA!B6*-1)</f>
        <v>10481567.08</v>
      </c>
      <c r="J85" s="139" t="s">
        <v>275</v>
      </c>
      <c r="K85" s="163">
        <f>IF(ESF!C6&gt;0,ESF!C6,ESF!C6*-1)</f>
        <v>10481567.08</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452884.64</v>
      </c>
      <c r="J86" s="139" t="s">
        <v>275</v>
      </c>
      <c r="K86" s="163">
        <f>IF(ESF!C7&gt;0,ESF!C7,ESF!C7*-1)</f>
        <v>452884.64</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776389.68000000017</v>
      </c>
      <c r="E88" s="139" t="s">
        <v>275</v>
      </c>
      <c r="F88" s="188">
        <f>IF(ESF!B9&gt;0,ESF!B9,ESF!B9*-1)</f>
        <v>776389.68</v>
      </c>
      <c r="G88" s="161">
        <f t="shared" si="8"/>
        <v>0</v>
      </c>
      <c r="H88" s="187" t="s">
        <v>276</v>
      </c>
      <c r="I88" s="163">
        <f>IF(EAA!B9&gt;0,EAA!B9,EAA!B9*-1)</f>
        <v>624033.69999999995</v>
      </c>
      <c r="J88" s="139" t="s">
        <v>275</v>
      </c>
      <c r="K88" s="163">
        <f>IF(ESF!C9&gt;0,ESF!C9,ESF!C9*-1)</f>
        <v>624033.69999999995</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47935.87</v>
      </c>
      <c r="E90" s="139" t="s">
        <v>275</v>
      </c>
      <c r="F90" s="188">
        <f>IF(ESF!B11&gt;0,ESF!B11,ESF!B11*-1)</f>
        <v>47935.87</v>
      </c>
      <c r="G90" s="161">
        <f t="shared" si="8"/>
        <v>0</v>
      </c>
      <c r="H90" s="187" t="s">
        <v>276</v>
      </c>
      <c r="I90" s="163">
        <f>IF(EAA!B11&gt;0,EAA!B11,EAA!B11*-1)</f>
        <v>47935.87</v>
      </c>
      <c r="J90" s="139" t="s">
        <v>275</v>
      </c>
      <c r="K90" s="163">
        <f>IF(ESF!C11&gt;0,ESF!C11,ESF!C11*-1)</f>
        <v>47935.87</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21393894.300000001</v>
      </c>
      <c r="E93" s="139" t="s">
        <v>275</v>
      </c>
      <c r="F93" s="188">
        <f>IF(ESF!B18&gt;0,ESF!B18,ESF!B18*-1)</f>
        <v>21393894.300000001</v>
      </c>
      <c r="G93" s="161">
        <f t="shared" si="8"/>
        <v>0</v>
      </c>
      <c r="H93" s="187" t="s">
        <v>276</v>
      </c>
      <c r="I93" s="163">
        <f>IF(EAA!B15&gt;0,EAA!B15,EAA!B15*-1)</f>
        <v>21393894.300000001</v>
      </c>
      <c r="J93" s="139" t="s">
        <v>275</v>
      </c>
      <c r="K93" s="163">
        <f>IF(ESF!C18&gt;0,ESF!C18,ESF!C18*-1)</f>
        <v>21393894.300000001</v>
      </c>
      <c r="L93" s="164">
        <f t="shared" si="7"/>
        <v>0</v>
      </c>
      <c r="M93" s="234" t="s">
        <v>184</v>
      </c>
    </row>
    <row r="94" spans="1:13" x14ac:dyDescent="0.2">
      <c r="A94" s="116"/>
      <c r="B94" s="244" t="s">
        <v>186</v>
      </c>
      <c r="C94" s="187" t="s">
        <v>276</v>
      </c>
      <c r="D94" s="140">
        <f>IF(EAA!E16&gt;0,EAA!E16,EAA!E16*-1)</f>
        <v>22923154.430000003</v>
      </c>
      <c r="E94" s="139" t="s">
        <v>275</v>
      </c>
      <c r="F94" s="188">
        <f>IF(ESF!B19&gt;0,ESF!B19,ESF!B19*-1)</f>
        <v>22923154.43</v>
      </c>
      <c r="G94" s="161">
        <f t="shared" si="8"/>
        <v>0</v>
      </c>
      <c r="H94" s="187" t="s">
        <v>276</v>
      </c>
      <c r="I94" s="163">
        <f>IF(EAA!B16&gt;0,EAA!B16,EAA!B16*-1)</f>
        <v>20987674.920000002</v>
      </c>
      <c r="J94" s="139" t="s">
        <v>275</v>
      </c>
      <c r="K94" s="163">
        <f>IF(ESF!C19&gt;0,ESF!C19,ESF!C19*-1)</f>
        <v>20987674.920000002</v>
      </c>
      <c r="L94" s="164">
        <f t="shared" si="7"/>
        <v>0</v>
      </c>
      <c r="M94" s="234" t="s">
        <v>186</v>
      </c>
    </row>
    <row r="95" spans="1:13" x14ac:dyDescent="0.2">
      <c r="A95" s="116"/>
      <c r="B95" s="244" t="s">
        <v>188</v>
      </c>
      <c r="C95" s="187" t="s">
        <v>276</v>
      </c>
      <c r="D95" s="140">
        <f>IF(EAA!E17&gt;0,EAA!E17,EAA!E17*-1)</f>
        <v>664771</v>
      </c>
      <c r="E95" s="139" t="s">
        <v>275</v>
      </c>
      <c r="F95" s="188">
        <f>IF(ESF!B20&gt;0,ESF!B20,ESF!B20*-1)</f>
        <v>664771</v>
      </c>
      <c r="G95" s="161">
        <f t="shared" si="8"/>
        <v>0</v>
      </c>
      <c r="H95" s="187" t="s">
        <v>276</v>
      </c>
      <c r="I95" s="163">
        <f>IF(EAA!B17&gt;0,EAA!B17,EAA!B17*-1)</f>
        <v>664771</v>
      </c>
      <c r="J95" s="139" t="s">
        <v>275</v>
      </c>
      <c r="K95" s="163">
        <f>IF(ESF!C20&gt;0,ESF!C20,ESF!C20*-1)</f>
        <v>664771</v>
      </c>
      <c r="L95" s="164">
        <f t="shared" si="7"/>
        <v>0</v>
      </c>
      <c r="M95" s="234" t="s">
        <v>188</v>
      </c>
    </row>
    <row r="96" spans="1:13" ht="22.5" x14ac:dyDescent="0.2">
      <c r="A96" s="116"/>
      <c r="B96" s="244" t="s">
        <v>190</v>
      </c>
      <c r="C96" s="187" t="s">
        <v>276</v>
      </c>
      <c r="D96" s="140">
        <f>IF(EAA!E18&gt;0,EAA!E18,EAA!E18*-1)</f>
        <v>13419953.550000001</v>
      </c>
      <c r="E96" s="139" t="s">
        <v>275</v>
      </c>
      <c r="F96" s="188">
        <f>IF(ESF!B21&gt;0,ESF!B21,ESF!B21*-1)</f>
        <v>13419953.550000001</v>
      </c>
      <c r="G96" s="161">
        <f t="shared" si="8"/>
        <v>0</v>
      </c>
      <c r="H96" s="187" t="s">
        <v>276</v>
      </c>
      <c r="I96" s="163">
        <f>IF(EAA!B18&gt;0,EAA!B18,EAA!B18*-1)</f>
        <v>11905555.65</v>
      </c>
      <c r="J96" s="139" t="s">
        <v>275</v>
      </c>
      <c r="K96" s="163">
        <f>IF(ESF!C21&gt;0,ESF!C21,ESF!C21*-1)</f>
        <v>11905555.65</v>
      </c>
      <c r="L96" s="164">
        <f t="shared" si="7"/>
        <v>0</v>
      </c>
      <c r="M96" s="234" t="s">
        <v>190</v>
      </c>
    </row>
    <row r="97" spans="1:13" x14ac:dyDescent="0.2">
      <c r="A97" s="116"/>
      <c r="B97" s="244" t="s">
        <v>192</v>
      </c>
      <c r="C97" s="187" t="s">
        <v>276</v>
      </c>
      <c r="D97" s="140">
        <f>IF(EAA!E19&gt;0,EAA!E19,EAA!E19*-1)</f>
        <v>970000</v>
      </c>
      <c r="E97" s="139" t="s">
        <v>275</v>
      </c>
      <c r="F97" s="188">
        <f>IF(ESF!B22&gt;0,ESF!B22,ESF!B22*-1)</f>
        <v>970000</v>
      </c>
      <c r="G97" s="161">
        <f t="shared" si="8"/>
        <v>0</v>
      </c>
      <c r="H97" s="187" t="s">
        <v>276</v>
      </c>
      <c r="I97" s="163">
        <f>IF(EAA!B19&gt;0,EAA!B19,EAA!B19*-1)</f>
        <v>110000</v>
      </c>
      <c r="J97" s="139" t="s">
        <v>275</v>
      </c>
      <c r="K97" s="163">
        <f>IF(ESF!C22&gt;0,ESF!C22,ESF!C22*-1)</f>
        <v>110000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802409.8600000008</v>
      </c>
      <c r="E100" s="199" t="s">
        <v>291</v>
      </c>
      <c r="F100" s="206">
        <f>IF(CSF!$B5&gt;0,CSF!$B5,CSF!$C5)</f>
        <v>802409.86</v>
      </c>
      <c r="G100" s="207">
        <f>ROUND(D100-F100,2)</f>
        <v>0</v>
      </c>
      <c r="H100" s="293"/>
      <c r="I100" s="294"/>
      <c r="J100" s="294"/>
      <c r="K100" s="208"/>
      <c r="L100" s="209"/>
      <c r="M100" s="236" t="s">
        <v>162</v>
      </c>
    </row>
    <row r="101" spans="1:13" x14ac:dyDescent="0.2">
      <c r="A101" s="101"/>
      <c r="B101" s="245" t="s">
        <v>164</v>
      </c>
      <c r="C101" s="187" t="s">
        <v>276</v>
      </c>
      <c r="D101" s="205">
        <f>IF(EAA!F6&gt;0,EAA!F6,EAA!F6*-1)</f>
        <v>818076.2200000044</v>
      </c>
      <c r="E101" s="139" t="s">
        <v>291</v>
      </c>
      <c r="F101" s="188">
        <f>IF(CSF!$B6&gt;0,CSF!$B6,CSF!$C6)</f>
        <v>818076.22</v>
      </c>
      <c r="G101" s="161">
        <f>ROUND(D101-F101,2)</f>
        <v>0</v>
      </c>
      <c r="H101" s="293"/>
      <c r="I101" s="294"/>
      <c r="J101" s="294"/>
      <c r="K101" s="208"/>
      <c r="L101" s="209"/>
      <c r="M101" s="236" t="s">
        <v>164</v>
      </c>
    </row>
    <row r="102" spans="1:13" x14ac:dyDescent="0.2">
      <c r="A102" s="101"/>
      <c r="B102" s="245" t="s">
        <v>166</v>
      </c>
      <c r="C102" s="187" t="s">
        <v>276</v>
      </c>
      <c r="D102" s="205">
        <f>IF(EAA!F7&gt;0,EAA!F7,EAA!F7*-1)</f>
        <v>452884.64</v>
      </c>
      <c r="E102" s="139" t="s">
        <v>291</v>
      </c>
      <c r="F102" s="188">
        <f>IF(CSF!$B7&gt;0,CSF!$B7,CSF!$C7)</f>
        <v>452884.64</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152355.98000000021</v>
      </c>
      <c r="E104" s="139" t="s">
        <v>291</v>
      </c>
      <c r="F104" s="188">
        <f>IF(CSF!$B9&gt;0,CSF!$B9,CSF!$C9)</f>
        <v>152355.98000000001</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1935479.5100000016</v>
      </c>
      <c r="E110" s="139" t="s">
        <v>291</v>
      </c>
      <c r="F110" s="188">
        <f>IF(CSF!$B17&gt;0,CSF!$B17,CSF!$C17)</f>
        <v>1935479.51</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1514397.9000000004</v>
      </c>
      <c r="E112" s="139" t="s">
        <v>291</v>
      </c>
      <c r="F112" s="188">
        <f>IF(CSF!$B19&gt;0,CSF!$B19,CSF!$C19)</f>
        <v>1514397.9</v>
      </c>
      <c r="G112" s="161">
        <f t="shared" si="9"/>
        <v>0</v>
      </c>
      <c r="H112" s="293"/>
      <c r="I112" s="294"/>
      <c r="J112" s="294"/>
      <c r="K112" s="208"/>
      <c r="L112" s="209"/>
      <c r="M112" s="236" t="s">
        <v>190</v>
      </c>
    </row>
    <row r="113" spans="1:13" x14ac:dyDescent="0.2">
      <c r="A113" s="101"/>
      <c r="B113" s="245" t="s">
        <v>192</v>
      </c>
      <c r="C113" s="187" t="s">
        <v>276</v>
      </c>
      <c r="D113" s="205">
        <f>IF(EAA!F19&gt;0,EAA!F19,EAA!F19*-1)</f>
        <v>860000</v>
      </c>
      <c r="E113" s="139" t="s">
        <v>291</v>
      </c>
      <c r="F113" s="188">
        <f>IF(CSF!$B20&gt;0,CSF!$B20,CSF!$C20)</f>
        <v>860000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151929.26</v>
      </c>
      <c r="E116" s="135" t="s">
        <v>275</v>
      </c>
      <c r="F116" s="144">
        <f>IF(ESF!E26&gt;0,ADP!E34,ADP!E34*-1)</f>
        <v>151929.26</v>
      </c>
      <c r="G116" s="147">
        <f>ROUND(D116-F116,2)</f>
        <v>0</v>
      </c>
      <c r="H116" s="133" t="s">
        <v>290</v>
      </c>
      <c r="I116" s="134">
        <f>IF(ADP!D34&gt;0,ADP!D34,ADP!D34*-1)</f>
        <v>564020.43999999994</v>
      </c>
      <c r="J116" s="135" t="s">
        <v>275</v>
      </c>
      <c r="K116" s="134">
        <f>IF(ESF!F26&gt;0,ESF!F26,ESF!F26*-1)</f>
        <v>564020.43999999994</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2022</v>
      </c>
      <c r="C2" s="9">
        <v>2021</v>
      </c>
    </row>
    <row r="3" spans="1:4" s="12" customFormat="1" x14ac:dyDescent="0.25">
      <c r="A3" s="10" t="s">
        <v>102</v>
      </c>
      <c r="B3" s="11"/>
      <c r="C3" s="11"/>
    </row>
    <row r="4" spans="1:4" x14ac:dyDescent="0.25">
      <c r="A4" s="13" t="s">
        <v>103</v>
      </c>
      <c r="B4" s="14">
        <f>SUM(B5:B11)</f>
        <v>48312274.870000005</v>
      </c>
      <c r="C4" s="14">
        <f>SUM(C5:C11)</f>
        <v>41852745.030000001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392.63</v>
      </c>
      <c r="C9" s="16">
        <v>598.89</v>
      </c>
      <c r="D9" s="17">
        <v>4150</v>
      </c>
    </row>
    <row r="10" spans="1:4" x14ac:dyDescent="0.2">
      <c r="A10" s="15" t="s">
        <v>109</v>
      </c>
      <c r="B10" s="16">
        <v>0</v>
      </c>
      <c r="C10" s="16">
        <v>0</v>
      </c>
      <c r="D10" s="17">
        <v>4160</v>
      </c>
    </row>
    <row r="11" spans="1:4" ht="11.25" customHeight="1" x14ac:dyDescent="0.2">
      <c r="A11" s="15" t="s">
        <v>110</v>
      </c>
      <c r="B11" s="16">
        <v>48311882.240000002</v>
      </c>
      <c r="C11" s="16">
        <v>41852146.140000001</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841422.68</v>
      </c>
      <c r="C17" s="14">
        <f>SUM(C18:C22)</f>
        <v>3357661.9699999997</v>
      </c>
      <c r="D17" s="12"/>
    </row>
    <row r="18" spans="1:5" ht="11.25" customHeight="1" x14ac:dyDescent="0.2">
      <c r="A18" s="15" t="s">
        <v>115</v>
      </c>
      <c r="B18" s="16">
        <v>0</v>
      </c>
      <c r="C18" s="16">
        <v>0</v>
      </c>
      <c r="D18" s="17">
        <v>4310</v>
      </c>
    </row>
    <row r="19" spans="1:5" ht="11.25" customHeight="1" x14ac:dyDescent="0.2">
      <c r="A19" s="15" t="s">
        <v>116</v>
      </c>
      <c r="B19" s="16">
        <v>0</v>
      </c>
      <c r="C19" s="16">
        <v>8475.34</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841422.68</v>
      </c>
      <c r="C22" s="16">
        <v>3349186.63</v>
      </c>
      <c r="D22" s="17">
        <v>4390</v>
      </c>
    </row>
    <row r="23" spans="1:5" ht="11.25" customHeight="1" x14ac:dyDescent="0.25">
      <c r="A23" s="18"/>
      <c r="B23" s="11"/>
      <c r="C23" s="11"/>
      <c r="D23" s="12"/>
    </row>
    <row r="24" spans="1:5" ht="11.25" customHeight="1" x14ac:dyDescent="0.25">
      <c r="A24" s="10" t="s">
        <v>120</v>
      </c>
      <c r="B24" s="14">
        <f>SUM(B4+B13+B17)</f>
        <v>49153697.550000004</v>
      </c>
      <c r="C24" s="19">
        <f>SUM(C4+C13+C17)</f>
        <v>45210407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41324454.890000001</v>
      </c>
      <c r="C27" s="14">
        <f>SUM(C28:C30)</f>
        <v>37203393.140000001</v>
      </c>
      <c r="D27" s="12"/>
    </row>
    <row r="28" spans="1:5" ht="11.25" customHeight="1" x14ac:dyDescent="0.2">
      <c r="A28" s="15" t="s">
        <v>123</v>
      </c>
      <c r="B28" s="16">
        <v>14277258.77</v>
      </c>
      <c r="C28" s="16">
        <v>13123171.140000001</v>
      </c>
      <c r="D28" s="17">
        <v>5110</v>
      </c>
    </row>
    <row r="29" spans="1:5" ht="11.25" customHeight="1" x14ac:dyDescent="0.2">
      <c r="A29" s="15" t="s">
        <v>124</v>
      </c>
      <c r="B29" s="16">
        <v>5400762.6399999997</v>
      </c>
      <c r="C29" s="16">
        <v>4535984.3099999996</v>
      </c>
      <c r="D29" s="17">
        <v>5120</v>
      </c>
    </row>
    <row r="30" spans="1:5" ht="11.25" customHeight="1" x14ac:dyDescent="0.2">
      <c r="A30" s="15" t="s">
        <v>125</v>
      </c>
      <c r="B30" s="16">
        <v>21646433.48</v>
      </c>
      <c r="C30" s="16">
        <v>19544237.690000001</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3687315.2</v>
      </c>
      <c r="C43" s="14">
        <f>SUM(C44:C46)</f>
        <v>5554493.6699999999</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3687315.2</v>
      </c>
      <c r="C46" s="16">
        <v>5554493.6699999999</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2137556.3899999997</v>
      </c>
      <c r="C55" s="14">
        <f>SUM(C56:C61)</f>
        <v>1990124.9300000002</v>
      </c>
      <c r="D55" s="12"/>
    </row>
    <row r="56" spans="1:4" ht="11.25" customHeight="1" x14ac:dyDescent="0.2">
      <c r="A56" s="15" t="s">
        <v>147</v>
      </c>
      <c r="B56" s="16">
        <v>1514397.9</v>
      </c>
      <c r="C56" s="16">
        <v>1567294.57</v>
      </c>
      <c r="D56" s="17">
        <v>5510</v>
      </c>
    </row>
    <row r="57" spans="1:4" ht="11.25" customHeight="1" x14ac:dyDescent="0.2">
      <c r="A57" s="15" t="s">
        <v>148</v>
      </c>
      <c r="B57" s="16">
        <v>0</v>
      </c>
      <c r="C57" s="16">
        <v>0</v>
      </c>
      <c r="D57" s="17">
        <v>5520</v>
      </c>
    </row>
    <row r="58" spans="1:4" ht="11.25" customHeight="1" x14ac:dyDescent="0.2">
      <c r="A58" s="15" t="s">
        <v>149</v>
      </c>
      <c r="B58" s="16">
        <v>623158.49</v>
      </c>
      <c r="C58" s="16">
        <v>422830.36</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47149326.480000004</v>
      </c>
      <c r="C66" s="19">
        <f>C63+C55+C48+C43+C32+C27</f>
        <v>44748011.740000002</v>
      </c>
      <c r="D66" s="12"/>
      <c r="E66" s="12"/>
    </row>
    <row r="67" spans="1:8" ht="11.25" customHeight="1" x14ac:dyDescent="0.25">
      <c r="A67" s="20"/>
      <c r="B67" s="11"/>
      <c r="C67" s="11"/>
      <c r="D67" s="12"/>
      <c r="E67" s="12"/>
    </row>
    <row r="68" spans="1:8" s="12" customFormat="1" x14ac:dyDescent="0.25">
      <c r="A68" s="10" t="s">
        <v>156</v>
      </c>
      <c r="B68" s="14">
        <f>B24-B66</f>
        <v>2004371.0700000003</v>
      </c>
      <c r="C68" s="14">
        <f>C24-C66</f>
        <v>462395.25999999791</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3" zoomScaleNormal="100" zoomScaleSheetLayoutView="100" workbookViewId="0">
      <selection activeCell="D56" sqref="D56"/>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2022</v>
      </c>
      <c r="C2" s="25">
        <v>2021</v>
      </c>
      <c r="D2" s="25" t="s">
        <v>100</v>
      </c>
      <c r="E2" s="25">
        <v>2022</v>
      </c>
      <c r="F2" s="25">
        <v>2021</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2573159.36</v>
      </c>
      <c r="C5" s="28">
        <v>3375569.22</v>
      </c>
      <c r="D5" s="15" t="s">
        <v>163</v>
      </c>
      <c r="E5" s="28">
        <v>151929.26</v>
      </c>
      <c r="F5" s="29">
        <v>564020.43999999994</v>
      </c>
    </row>
    <row r="6" spans="1:6" x14ac:dyDescent="0.25">
      <c r="A6" s="15" t="s">
        <v>164</v>
      </c>
      <c r="B6" s="28">
        <v>11299643.300000001</v>
      </c>
      <c r="C6" s="28">
        <v>10481567.08</v>
      </c>
      <c r="D6" s="15" t="s">
        <v>165</v>
      </c>
      <c r="E6" s="28">
        <v>0</v>
      </c>
      <c r="F6" s="29">
        <v>0</v>
      </c>
    </row>
    <row r="7" spans="1:6" x14ac:dyDescent="0.25">
      <c r="A7" s="15" t="s">
        <v>166</v>
      </c>
      <c r="B7" s="28">
        <v>0</v>
      </c>
      <c r="C7" s="28">
        <v>452884.64</v>
      </c>
      <c r="D7" s="15" t="s">
        <v>167</v>
      </c>
      <c r="E7" s="28">
        <v>0</v>
      </c>
      <c r="F7" s="29">
        <v>0</v>
      </c>
    </row>
    <row r="8" spans="1:6" x14ac:dyDescent="0.25">
      <c r="A8" s="15" t="s">
        <v>168</v>
      </c>
      <c r="B8" s="28">
        <v>0</v>
      </c>
      <c r="C8" s="28">
        <v>0</v>
      </c>
      <c r="D8" s="15" t="s">
        <v>169</v>
      </c>
      <c r="E8" s="28">
        <v>0</v>
      </c>
      <c r="F8" s="29">
        <v>0</v>
      </c>
    </row>
    <row r="9" spans="1:6" x14ac:dyDescent="0.25">
      <c r="A9" s="15" t="s">
        <v>170</v>
      </c>
      <c r="B9" s="28">
        <v>776389.68</v>
      </c>
      <c r="C9" s="28">
        <v>624033.69999999995</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47935.87</v>
      </c>
      <c r="C11" s="28">
        <v>47935.87</v>
      </c>
      <c r="D11" s="15" t="s">
        <v>175</v>
      </c>
      <c r="E11" s="28">
        <v>0</v>
      </c>
      <c r="F11" s="29">
        <v>0</v>
      </c>
    </row>
    <row r="12" spans="1:6" x14ac:dyDescent="0.25">
      <c r="A12" s="18"/>
      <c r="B12" s="26"/>
      <c r="C12" s="26"/>
      <c r="D12" s="15" t="s">
        <v>176</v>
      </c>
      <c r="E12" s="28">
        <v>0</v>
      </c>
      <c r="F12" s="29">
        <v>0</v>
      </c>
    </row>
    <row r="13" spans="1:6" x14ac:dyDescent="0.25">
      <c r="A13" s="13" t="s">
        <v>177</v>
      </c>
      <c r="B13" s="30">
        <f>SUM(B5:B11)</f>
        <v>14697128.209999999</v>
      </c>
      <c r="C13" s="30">
        <f>SUM(C5:C11)</f>
        <v>14981990.51</v>
      </c>
      <c r="D13" s="18"/>
      <c r="E13" s="31"/>
      <c r="F13" s="32"/>
    </row>
    <row r="14" spans="1:6" x14ac:dyDescent="0.25">
      <c r="A14" s="20"/>
      <c r="B14" s="26"/>
      <c r="C14" s="26"/>
      <c r="D14" s="13" t="s">
        <v>178</v>
      </c>
      <c r="E14" s="14">
        <f>SUM(E5:E12)</f>
        <v>151929.26</v>
      </c>
      <c r="F14" s="19">
        <f>SUM(F5:F12)</f>
        <v>564020.43999999994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21393894.300000001</v>
      </c>
      <c r="C18" s="28">
        <v>21393894.300000001</v>
      </c>
      <c r="D18" s="15" t="s">
        <v>185</v>
      </c>
      <c r="E18" s="28">
        <v>0</v>
      </c>
      <c r="F18" s="29">
        <v>0</v>
      </c>
    </row>
    <row r="19" spans="1:6" x14ac:dyDescent="0.25">
      <c r="A19" s="15" t="s">
        <v>186</v>
      </c>
      <c r="B19" s="28">
        <v>22923154.43</v>
      </c>
      <c r="C19" s="28">
        <v>20987674.920000002</v>
      </c>
      <c r="D19" s="15" t="s">
        <v>187</v>
      </c>
      <c r="E19" s="28">
        <v>0</v>
      </c>
      <c r="F19" s="29">
        <v>0</v>
      </c>
    </row>
    <row r="20" spans="1:6" x14ac:dyDescent="0.25">
      <c r="A20" s="15" t="s">
        <v>188</v>
      </c>
      <c r="B20" s="28">
        <v>664771</v>
      </c>
      <c r="C20" s="28">
        <v>664771</v>
      </c>
      <c r="D20" s="15" t="s">
        <v>189</v>
      </c>
      <c r="E20" s="28">
        <v>0</v>
      </c>
      <c r="F20" s="29">
        <v>0</v>
      </c>
    </row>
    <row r="21" spans="1:6" ht="22.5" x14ac:dyDescent="0.25">
      <c r="A21" s="15" t="s">
        <v>190</v>
      </c>
      <c r="B21" s="28">
        <v>-13419953.550000001</v>
      </c>
      <c r="C21" s="28">
        <v>-11905555.65</v>
      </c>
      <c r="D21" s="15" t="s">
        <v>191</v>
      </c>
      <c r="E21" s="28">
        <v>0</v>
      </c>
      <c r="F21" s="29">
        <v>0</v>
      </c>
    </row>
    <row r="22" spans="1:6" x14ac:dyDescent="0.25">
      <c r="A22" s="15" t="s">
        <v>192</v>
      </c>
      <c r="B22" s="28">
        <v>970000</v>
      </c>
      <c r="C22" s="28">
        <v>110000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32531866.180000003</v>
      </c>
      <c r="C26" s="30">
        <f>SUM(C16:C24)</f>
        <v>31250784.57</v>
      </c>
      <c r="D26" s="33" t="s">
        <v>198</v>
      </c>
      <c r="E26" s="30">
        <f>SUM(E24+E14)</f>
        <v>151929.26</v>
      </c>
      <c r="F26" s="19">
        <f>SUM(F14+F24)</f>
        <v>564020.43999999994</v>
      </c>
    </row>
    <row r="27" spans="1:6" x14ac:dyDescent="0.25">
      <c r="A27" s="20"/>
      <c r="B27" s="26"/>
      <c r="C27" s="26"/>
      <c r="D27" s="20"/>
      <c r="E27" s="26"/>
      <c r="F27" s="32"/>
    </row>
    <row r="28" spans="1:6" x14ac:dyDescent="0.25">
      <c r="A28" s="13" t="s">
        <v>199</v>
      </c>
      <c r="B28" s="30">
        <f>B13+B26</f>
        <v>47228994.390000001</v>
      </c>
      <c r="C28" s="30">
        <f>C13+C26</f>
        <v>46232775.079999998</v>
      </c>
      <c r="D28" s="10" t="s">
        <v>200</v>
      </c>
      <c r="E28" s="26"/>
      <c r="F28" s="26"/>
    </row>
    <row r="29" spans="1:6" x14ac:dyDescent="0.25">
      <c r="A29" s="34"/>
      <c r="B29" s="35"/>
      <c r="C29" s="36"/>
      <c r="D29" s="20"/>
      <c r="E29" s="26"/>
      <c r="F29" s="26"/>
    </row>
    <row r="30" spans="1:6" x14ac:dyDescent="0.25">
      <c r="A30" s="37"/>
      <c r="B30" s="35"/>
      <c r="C30" s="36"/>
      <c r="D30" s="13" t="s">
        <v>201</v>
      </c>
      <c r="E30" s="30">
        <f>SUM(E31:E33)</f>
        <v>6486445.6100000003</v>
      </c>
      <c r="F30" s="19">
        <f>SUM(F31:F33)</f>
        <v>6486445.6100000003</v>
      </c>
    </row>
    <row r="31" spans="1:6" x14ac:dyDescent="0.25">
      <c r="A31" s="37"/>
      <c r="B31" s="35"/>
      <c r="C31" s="36"/>
      <c r="D31" s="15" t="s">
        <v>138</v>
      </c>
      <c r="E31" s="28">
        <v>6486445.6100000003</v>
      </c>
      <c r="F31" s="29">
        <v>6486445.6100000003</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40590619.520000003</v>
      </c>
      <c r="F35" s="19">
        <f>SUM(F36:F40)</f>
        <v>39182309.030000001</v>
      </c>
    </row>
    <row r="36" spans="1:6" x14ac:dyDescent="0.25">
      <c r="A36" s="37"/>
      <c r="B36" s="35"/>
      <c r="C36" s="36"/>
      <c r="D36" s="15" t="s">
        <v>205</v>
      </c>
      <c r="E36" s="28">
        <v>2004371.07</v>
      </c>
      <c r="F36" s="29">
        <v>462395.26</v>
      </c>
    </row>
    <row r="37" spans="1:6" x14ac:dyDescent="0.25">
      <c r="A37" s="37"/>
      <c r="B37" s="35"/>
      <c r="C37" s="36"/>
      <c r="D37" s="15" t="s">
        <v>206</v>
      </c>
      <c r="E37" s="28">
        <v>38586248.450000003</v>
      </c>
      <c r="F37" s="29">
        <v>38719913.770000003</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47077065.130000003</v>
      </c>
      <c r="F46" s="19">
        <f>SUM(F42+F35+F30)</f>
        <v>45668754.640000001</v>
      </c>
    </row>
    <row r="47" spans="1:6" x14ac:dyDescent="0.25">
      <c r="A47" s="34"/>
      <c r="B47" s="35"/>
      <c r="C47" s="36"/>
      <c r="D47" s="20"/>
      <c r="E47" s="26"/>
      <c r="F47" s="32"/>
    </row>
    <row r="48" spans="1:6" x14ac:dyDescent="0.25">
      <c r="A48" s="34"/>
      <c r="B48" s="35"/>
      <c r="C48" s="36"/>
      <c r="D48" s="13" t="s">
        <v>214</v>
      </c>
      <c r="E48" s="30">
        <f>E46+E26</f>
        <v>47228994.390000001</v>
      </c>
      <c r="F48" s="30">
        <f>F46+F26</f>
        <v>46232775.079999998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6486445.6100000003</v>
      </c>
      <c r="C4" s="46"/>
      <c r="D4" s="46"/>
      <c r="E4" s="46"/>
      <c r="F4" s="48">
        <f>SUM(B4:E4)</f>
        <v>6486445.6100000003</v>
      </c>
    </row>
    <row r="5" spans="1:6" ht="11.25" customHeight="1" x14ac:dyDescent="0.2">
      <c r="A5" s="49" t="s">
        <v>138</v>
      </c>
      <c r="B5" s="50">
        <v>6486445.6100000003</v>
      </c>
      <c r="C5" s="46"/>
      <c r="D5" s="46"/>
      <c r="E5" s="46"/>
      <c r="F5" s="48">
        <f>SUM(B5:E5)</f>
        <v>6486445.6100000003</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38719913.770000003</v>
      </c>
      <c r="D9" s="48">
        <f>D10</f>
        <v>462395.26</v>
      </c>
      <c r="E9" s="46"/>
      <c r="F9" s="48">
        <f t="shared" ref="F9:F14" si="0">SUM(B9:E9)</f>
        <v>39182309.030000001</v>
      </c>
    </row>
    <row r="10" spans="1:6" ht="11.25" customHeight="1" x14ac:dyDescent="0.2">
      <c r="A10" s="49" t="s">
        <v>156</v>
      </c>
      <c r="B10" s="46"/>
      <c r="C10" s="46"/>
      <c r="D10" s="50">
        <v>462395.26</v>
      </c>
      <c r="E10" s="46"/>
      <c r="F10" s="48">
        <f t="shared" si="0"/>
        <v>462395.26</v>
      </c>
    </row>
    <row r="11" spans="1:6" ht="11.25" customHeight="1" x14ac:dyDescent="0.2">
      <c r="A11" s="49" t="s">
        <v>206</v>
      </c>
      <c r="B11" s="46"/>
      <c r="C11" s="50">
        <v>38719913.770000003</v>
      </c>
      <c r="D11" s="46"/>
      <c r="E11" s="46"/>
      <c r="F11" s="48">
        <f t="shared" si="0"/>
        <v>38719913.770000003</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6486445.6100000003</v>
      </c>
      <c r="C20" s="48">
        <f>C9</f>
        <v>38719913.770000003</v>
      </c>
      <c r="D20" s="48">
        <f>D9</f>
        <v>462395.26</v>
      </c>
      <c r="E20" s="48">
        <f>E16</f>
        <v>0</v>
      </c>
      <c r="F20" s="48">
        <f>SUM(B20:E20)</f>
        <v>45668754.640000001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-133665.32</v>
      </c>
      <c r="D27" s="48">
        <f>SUM(D28:D32)</f>
        <v>1541975.81</v>
      </c>
      <c r="E27" s="46"/>
      <c r="F27" s="48">
        <f t="shared" ref="F27:F32" si="1">SUM(B27:E27)</f>
        <v>1408310.49</v>
      </c>
    </row>
    <row r="28" spans="1:6" ht="11.25" customHeight="1" x14ac:dyDescent="0.2">
      <c r="A28" s="49" t="s">
        <v>156</v>
      </c>
      <c r="B28" s="46"/>
      <c r="C28" s="46"/>
      <c r="D28" s="50">
        <v>2004371.07</v>
      </c>
      <c r="E28" s="46"/>
      <c r="F28" s="48">
        <f t="shared" si="1"/>
        <v>2004371.07</v>
      </c>
    </row>
    <row r="29" spans="1:6" ht="11.25" customHeight="1" x14ac:dyDescent="0.2">
      <c r="A29" s="49" t="s">
        <v>206</v>
      </c>
      <c r="B29" s="46"/>
      <c r="C29" s="50">
        <v>-133665.32</v>
      </c>
      <c r="D29" s="50">
        <v>-462395.26</v>
      </c>
      <c r="E29" s="46"/>
      <c r="F29" s="48">
        <f t="shared" si="1"/>
        <v>-596060.58000000007</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6486445.6100000003</v>
      </c>
      <c r="C38" s="54">
        <f>+C20+C27</f>
        <v>38586248.450000003</v>
      </c>
      <c r="D38" s="54">
        <f>D20+D27</f>
        <v>2004371.07</v>
      </c>
      <c r="E38" s="54">
        <f>+E20+E34</f>
        <v>0</v>
      </c>
      <c r="F38" s="54">
        <f>SUM(B38:E38)</f>
        <v>47077065.130000003</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B35" sqref="B35"/>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2769692.4</v>
      </c>
      <c r="C3" s="61">
        <f>C4+C13</f>
        <v>3765911.71</v>
      </c>
    </row>
    <row r="4" spans="1:3" ht="11.25" customHeight="1" x14ac:dyDescent="0.25">
      <c r="A4" s="62" t="s">
        <v>160</v>
      </c>
      <c r="B4" s="61">
        <f>SUM(B5:B11)</f>
        <v>1255294.5</v>
      </c>
      <c r="C4" s="61">
        <f>SUM(C5:C11)</f>
        <v>970432.2</v>
      </c>
    </row>
    <row r="5" spans="1:3" ht="11.25" customHeight="1" x14ac:dyDescent="0.25">
      <c r="A5" s="63" t="s">
        <v>162</v>
      </c>
      <c r="B5" s="64">
        <v>802409.86</v>
      </c>
      <c r="C5" s="64">
        <v>0</v>
      </c>
    </row>
    <row r="6" spans="1:3" ht="11.25" customHeight="1" x14ac:dyDescent="0.25">
      <c r="A6" s="63" t="s">
        <v>164</v>
      </c>
      <c r="B6" s="64">
        <v>0</v>
      </c>
      <c r="C6" s="64">
        <v>818076.22</v>
      </c>
    </row>
    <row r="7" spans="1:3" ht="11.25" customHeight="1" x14ac:dyDescent="0.25">
      <c r="A7" s="63" t="s">
        <v>166</v>
      </c>
      <c r="B7" s="64">
        <v>452884.64</v>
      </c>
      <c r="C7" s="64">
        <v>0</v>
      </c>
    </row>
    <row r="8" spans="1:3" ht="11.25" customHeight="1" x14ac:dyDescent="0.25">
      <c r="A8" s="63" t="s">
        <v>168</v>
      </c>
      <c r="B8" s="64">
        <v>0</v>
      </c>
      <c r="C8" s="64">
        <v>0</v>
      </c>
    </row>
    <row r="9" spans="1:3" ht="11.25" customHeight="1" x14ac:dyDescent="0.25">
      <c r="A9" s="63" t="s">
        <v>170</v>
      </c>
      <c r="B9" s="64">
        <v>0</v>
      </c>
      <c r="C9" s="64">
        <v>152355.98000000001</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1514397.9</v>
      </c>
      <c r="C13" s="61">
        <f>SUM(C14:C22)</f>
        <v>2795479.51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1935479.51</v>
      </c>
    </row>
    <row r="18" spans="1:3" ht="11.25" customHeight="1" x14ac:dyDescent="0.25">
      <c r="A18" s="63" t="s">
        <v>188</v>
      </c>
      <c r="B18" s="64">
        <v>0</v>
      </c>
      <c r="C18" s="64">
        <v>0</v>
      </c>
    </row>
    <row r="19" spans="1:3" ht="11.25" customHeight="1" x14ac:dyDescent="0.25">
      <c r="A19" s="63" t="s">
        <v>190</v>
      </c>
      <c r="B19" s="64">
        <v>1514397.9</v>
      </c>
      <c r="C19" s="64">
        <v>0</v>
      </c>
    </row>
    <row r="20" spans="1:3" ht="11.25" customHeight="1" x14ac:dyDescent="0.25">
      <c r="A20" s="63" t="s">
        <v>192</v>
      </c>
      <c r="B20" s="64">
        <v>0</v>
      </c>
      <c r="C20" s="64">
        <v>860000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412091.18</v>
      </c>
    </row>
    <row r="25" spans="1:3" ht="11.25" customHeight="1" x14ac:dyDescent="0.25">
      <c r="A25" s="62" t="s">
        <v>161</v>
      </c>
      <c r="B25" s="61">
        <f>SUM(B26:B33)</f>
        <v>0</v>
      </c>
      <c r="C25" s="61">
        <f>SUM(C26:C33)</f>
        <v>412091.18</v>
      </c>
    </row>
    <row r="26" spans="1:3" ht="11.25" customHeight="1" x14ac:dyDescent="0.25">
      <c r="A26" s="63" t="s">
        <v>163</v>
      </c>
      <c r="B26" s="64">
        <v>0</v>
      </c>
      <c r="C26" s="64">
        <v>412091.18</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1541975.81</v>
      </c>
      <c r="C43" s="61">
        <f>C45+C50+C57</f>
        <v>133665.32</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1541975.81</v>
      </c>
      <c r="C50" s="61">
        <f>SUM(C51:C55)</f>
        <v>133665.32</v>
      </c>
    </row>
    <row r="51" spans="1:3" ht="11.25" customHeight="1" x14ac:dyDescent="0.25">
      <c r="A51" s="63" t="s">
        <v>205</v>
      </c>
      <c r="B51" s="64">
        <v>1541975.81</v>
      </c>
      <c r="C51" s="64">
        <v>0</v>
      </c>
    </row>
    <row r="52" spans="1:3" ht="11.25" customHeight="1" x14ac:dyDescent="0.25">
      <c r="A52" s="63" t="s">
        <v>206</v>
      </c>
      <c r="B52" s="64">
        <v>0</v>
      </c>
      <c r="C52" s="64">
        <v>133665.32</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A2" sqref="A2"/>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309</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49994228.060000002</v>
      </c>
      <c r="C4" s="71">
        <f>SUM(C5:C14)</f>
        <v>45371376.539999999</v>
      </c>
      <c r="D4" s="72" t="s">
        <v>223</v>
      </c>
    </row>
    <row r="5" spans="1:22" ht="11.25" customHeight="1" x14ac:dyDescent="0.2">
      <c r="A5" s="63" t="s">
        <v>104</v>
      </c>
      <c r="B5" s="319">
        <v>0</v>
      </c>
      <c r="C5" s="319">
        <v>0</v>
      </c>
      <c r="D5" s="74">
        <v>100000</v>
      </c>
    </row>
    <row r="6" spans="1:22" ht="11.25" customHeight="1" x14ac:dyDescent="0.2">
      <c r="A6" s="63" t="s">
        <v>105</v>
      </c>
      <c r="B6" s="319">
        <v>0</v>
      </c>
      <c r="C6" s="319">
        <v>0</v>
      </c>
      <c r="D6" s="74">
        <v>200000</v>
      </c>
    </row>
    <row r="7" spans="1:22" ht="11.25" customHeight="1" x14ac:dyDescent="0.2">
      <c r="A7" s="63" t="s">
        <v>106</v>
      </c>
      <c r="B7" s="319">
        <v>0</v>
      </c>
      <c r="C7" s="319">
        <v>0</v>
      </c>
      <c r="D7" s="74">
        <v>300000</v>
      </c>
    </row>
    <row r="8" spans="1:22" ht="11.25" customHeight="1" x14ac:dyDescent="0.2">
      <c r="A8" s="63" t="s">
        <v>107</v>
      </c>
      <c r="B8" s="319">
        <v>0</v>
      </c>
      <c r="C8" s="319">
        <v>0</v>
      </c>
      <c r="D8" s="74">
        <v>400000</v>
      </c>
    </row>
    <row r="9" spans="1:22" ht="11.25" customHeight="1" x14ac:dyDescent="0.2">
      <c r="A9" s="63" t="s">
        <v>108</v>
      </c>
      <c r="B9" s="316">
        <v>392.63</v>
      </c>
      <c r="C9" s="316">
        <v>598.89</v>
      </c>
      <c r="D9" s="74">
        <v>500000</v>
      </c>
    </row>
    <row r="10" spans="1:22" ht="11.25" customHeight="1" x14ac:dyDescent="0.2">
      <c r="A10" s="63" t="s">
        <v>109</v>
      </c>
      <c r="B10" s="316">
        <v>0</v>
      </c>
      <c r="C10" s="316">
        <v>0</v>
      </c>
      <c r="D10" s="74">
        <v>600000</v>
      </c>
    </row>
    <row r="11" spans="1:22" ht="11.25" customHeight="1" x14ac:dyDescent="0.2">
      <c r="A11" s="63" t="s">
        <v>110</v>
      </c>
      <c r="B11" s="316">
        <v>49152412.75</v>
      </c>
      <c r="C11" s="316">
        <v>42013115.68</v>
      </c>
      <c r="D11" s="74">
        <v>700000</v>
      </c>
    </row>
    <row r="12" spans="1:22" ht="22.5" x14ac:dyDescent="0.2">
      <c r="A12" s="63" t="s">
        <v>112</v>
      </c>
      <c r="B12" s="316">
        <v>0</v>
      </c>
      <c r="C12" s="316">
        <v>0</v>
      </c>
      <c r="D12" s="74">
        <v>800000</v>
      </c>
    </row>
    <row r="13" spans="1:22" ht="11.25" customHeight="1" x14ac:dyDescent="0.2">
      <c r="A13" s="63" t="s">
        <v>113</v>
      </c>
      <c r="B13" s="316">
        <v>0</v>
      </c>
      <c r="C13" s="316">
        <v>0</v>
      </c>
      <c r="D13" s="74">
        <v>900000</v>
      </c>
    </row>
    <row r="14" spans="1:22" ht="11.25" customHeight="1" x14ac:dyDescent="0.2">
      <c r="A14" s="63" t="s">
        <v>224</v>
      </c>
      <c r="B14" s="316">
        <v>841422.68</v>
      </c>
      <c r="C14" s="316">
        <v>3357661.97</v>
      </c>
      <c r="D14" s="72" t="s">
        <v>225</v>
      </c>
    </row>
    <row r="15" spans="1:22" ht="11.25" customHeight="1" x14ac:dyDescent="0.2">
      <c r="A15" s="65"/>
      <c r="B15" s="317"/>
      <c r="C15" s="317"/>
      <c r="D15" s="72" t="s">
        <v>223</v>
      </c>
    </row>
    <row r="16" spans="1:22" ht="11.25" customHeight="1" x14ac:dyDescent="0.2">
      <c r="A16" s="62" t="s">
        <v>221</v>
      </c>
      <c r="B16" s="318">
        <f>SUM(B17:B32)</f>
        <v>45787284.560000002</v>
      </c>
      <c r="C16" s="318">
        <f>SUM(C17:C32)</f>
        <v>43088764.870000005</v>
      </c>
      <c r="D16" s="72" t="s">
        <v>223</v>
      </c>
    </row>
    <row r="17" spans="1:4" ht="11.25" customHeight="1" x14ac:dyDescent="0.2">
      <c r="A17" s="63" t="s">
        <v>123</v>
      </c>
      <c r="B17" s="316">
        <v>14277258.77</v>
      </c>
      <c r="C17" s="316">
        <v>13123171.140000001</v>
      </c>
      <c r="D17" s="74">
        <v>1000</v>
      </c>
    </row>
    <row r="18" spans="1:4" ht="11.25" customHeight="1" x14ac:dyDescent="0.2">
      <c r="A18" s="63" t="s">
        <v>124</v>
      </c>
      <c r="B18" s="316">
        <v>6176277.1100000003</v>
      </c>
      <c r="C18" s="316">
        <v>4866862.37</v>
      </c>
      <c r="D18" s="74">
        <v>2000</v>
      </c>
    </row>
    <row r="19" spans="1:4" ht="11.25" customHeight="1" x14ac:dyDescent="0.2">
      <c r="A19" s="63" t="s">
        <v>125</v>
      </c>
      <c r="B19" s="316">
        <v>21646433.48</v>
      </c>
      <c r="C19" s="316">
        <v>19544237.690000001</v>
      </c>
      <c r="D19" s="74">
        <v>3000</v>
      </c>
    </row>
    <row r="20" spans="1:4" ht="11.25" customHeight="1" x14ac:dyDescent="0.2">
      <c r="A20" s="63" t="s">
        <v>127</v>
      </c>
      <c r="B20" s="316">
        <v>0</v>
      </c>
      <c r="C20" s="316">
        <v>0</v>
      </c>
      <c r="D20" s="74">
        <v>4100</v>
      </c>
    </row>
    <row r="21" spans="1:4" ht="11.25" customHeight="1" x14ac:dyDescent="0.2">
      <c r="A21" s="63" t="s">
        <v>226</v>
      </c>
      <c r="B21" s="316">
        <v>0</v>
      </c>
      <c r="C21" s="316">
        <v>0</v>
      </c>
      <c r="D21" s="74">
        <v>4200</v>
      </c>
    </row>
    <row r="22" spans="1:4" ht="11.25" customHeight="1" x14ac:dyDescent="0.2">
      <c r="A22" s="63" t="s">
        <v>129</v>
      </c>
      <c r="B22" s="316">
        <v>0</v>
      </c>
      <c r="C22" s="316">
        <v>0</v>
      </c>
      <c r="D22" s="74">
        <v>4300</v>
      </c>
    </row>
    <row r="23" spans="1:4" ht="11.25" customHeight="1" x14ac:dyDescent="0.2">
      <c r="A23" s="63" t="s">
        <v>130</v>
      </c>
      <c r="B23" s="316">
        <v>0</v>
      </c>
      <c r="C23" s="316">
        <v>0</v>
      </c>
      <c r="D23" s="74">
        <v>4400</v>
      </c>
    </row>
    <row r="24" spans="1:4" ht="11.25" customHeight="1" x14ac:dyDescent="0.2">
      <c r="A24" s="63" t="s">
        <v>131</v>
      </c>
      <c r="B24" s="316">
        <v>0</v>
      </c>
      <c r="C24" s="316">
        <v>0</v>
      </c>
      <c r="D24" s="74">
        <v>4500</v>
      </c>
    </row>
    <row r="25" spans="1:4" ht="11.25" customHeight="1" x14ac:dyDescent="0.2">
      <c r="A25" s="63" t="s">
        <v>132</v>
      </c>
      <c r="B25" s="316">
        <v>0</v>
      </c>
      <c r="C25" s="316">
        <v>0</v>
      </c>
      <c r="D25" s="74">
        <v>4600</v>
      </c>
    </row>
    <row r="26" spans="1:4" ht="11.25" customHeight="1" x14ac:dyDescent="0.2">
      <c r="A26" s="63" t="s">
        <v>133</v>
      </c>
      <c r="B26" s="316">
        <v>0</v>
      </c>
      <c r="C26" s="316">
        <v>0</v>
      </c>
      <c r="D26" s="74">
        <v>4700</v>
      </c>
    </row>
    <row r="27" spans="1:4" ht="11.25" customHeight="1" x14ac:dyDescent="0.2">
      <c r="A27" s="63" t="s">
        <v>134</v>
      </c>
      <c r="B27" s="316">
        <v>0</v>
      </c>
      <c r="C27" s="316">
        <v>0</v>
      </c>
      <c r="D27" s="74">
        <v>4800</v>
      </c>
    </row>
    <row r="28" spans="1:4" ht="11.25" customHeight="1" x14ac:dyDescent="0.2">
      <c r="A28" s="63" t="s">
        <v>135</v>
      </c>
      <c r="B28" s="316">
        <v>0</v>
      </c>
      <c r="C28" s="316">
        <v>0</v>
      </c>
      <c r="D28" s="74">
        <v>4900</v>
      </c>
    </row>
    <row r="29" spans="1:4" ht="11.25" customHeight="1" x14ac:dyDescent="0.2">
      <c r="A29" s="63" t="s">
        <v>137</v>
      </c>
      <c r="B29" s="316">
        <v>0</v>
      </c>
      <c r="C29" s="316">
        <v>0</v>
      </c>
      <c r="D29" s="74">
        <v>8100</v>
      </c>
    </row>
    <row r="30" spans="1:4" ht="11.25" customHeight="1" x14ac:dyDescent="0.2">
      <c r="A30" s="63" t="s">
        <v>138</v>
      </c>
      <c r="B30" s="316">
        <v>0</v>
      </c>
      <c r="C30" s="316">
        <v>0</v>
      </c>
      <c r="D30" s="74">
        <v>8300</v>
      </c>
    </row>
    <row r="31" spans="1:4" ht="11.25" customHeight="1" x14ac:dyDescent="0.2">
      <c r="A31" s="63" t="s">
        <v>139</v>
      </c>
      <c r="B31" s="316">
        <v>3687315.2</v>
      </c>
      <c r="C31" s="316">
        <v>5554493.6699999999</v>
      </c>
      <c r="D31" s="74">
        <v>8500</v>
      </c>
    </row>
    <row r="32" spans="1:4" ht="11.25" customHeight="1" x14ac:dyDescent="0.2">
      <c r="A32" s="63" t="s">
        <v>227</v>
      </c>
      <c r="B32" s="316">
        <v>0</v>
      </c>
      <c r="C32" s="316">
        <v>0</v>
      </c>
      <c r="D32" s="72" t="s">
        <v>223</v>
      </c>
    </row>
    <row r="33" spans="1:4" ht="11.25" customHeight="1" x14ac:dyDescent="0.2">
      <c r="A33" s="60" t="s">
        <v>228</v>
      </c>
      <c r="B33" s="318">
        <f>B4-B16</f>
        <v>4206943.5</v>
      </c>
      <c r="C33" s="318">
        <f>C4-C16</f>
        <v>2282611.6699999943</v>
      </c>
      <c r="D33" s="72" t="s">
        <v>223</v>
      </c>
    </row>
    <row r="34" spans="1:4" ht="11.25" customHeight="1" x14ac:dyDescent="0.2">
      <c r="A34" s="75"/>
      <c r="B34" s="317"/>
      <c r="C34" s="317"/>
      <c r="D34" s="72" t="s">
        <v>223</v>
      </c>
    </row>
    <row r="35" spans="1:4" ht="11.25" customHeight="1" x14ac:dyDescent="0.2">
      <c r="A35" s="60" t="s">
        <v>229</v>
      </c>
      <c r="B35" s="317"/>
      <c r="C35" s="317"/>
      <c r="D35" s="72" t="s">
        <v>223</v>
      </c>
    </row>
    <row r="36" spans="1:4" ht="11.25" customHeight="1" x14ac:dyDescent="0.2">
      <c r="A36" s="62" t="s">
        <v>220</v>
      </c>
      <c r="B36" s="318">
        <f>SUM(B37:B39)</f>
        <v>0</v>
      </c>
      <c r="C36" s="318">
        <f>SUM(C37:C39)</f>
        <v>0</v>
      </c>
      <c r="D36" s="72" t="s">
        <v>223</v>
      </c>
    </row>
    <row r="37" spans="1:4" ht="11.25" customHeight="1" x14ac:dyDescent="0.2">
      <c r="A37" s="63" t="s">
        <v>184</v>
      </c>
      <c r="B37" s="316">
        <v>0</v>
      </c>
      <c r="C37" s="316">
        <v>0</v>
      </c>
      <c r="D37" s="72">
        <v>620001</v>
      </c>
    </row>
    <row r="38" spans="1:4" ht="11.25" customHeight="1" x14ac:dyDescent="0.2">
      <c r="A38" s="63" t="s">
        <v>186</v>
      </c>
      <c r="B38" s="316">
        <v>0</v>
      </c>
      <c r="C38" s="316">
        <v>0</v>
      </c>
      <c r="D38" s="72">
        <v>621001</v>
      </c>
    </row>
    <row r="39" spans="1:4" ht="11.25" customHeight="1" x14ac:dyDescent="0.2">
      <c r="A39" s="63" t="s">
        <v>230</v>
      </c>
      <c r="B39" s="316">
        <v>0</v>
      </c>
      <c r="C39" s="316">
        <v>0</v>
      </c>
      <c r="D39" s="72" t="s">
        <v>223</v>
      </c>
    </row>
    <row r="40" spans="1:4" ht="11.25" customHeight="1" x14ac:dyDescent="0.2">
      <c r="A40" s="65"/>
      <c r="B40" s="316">
        <v>0</v>
      </c>
      <c r="C40" s="316">
        <v>0</v>
      </c>
      <c r="D40" s="72" t="s">
        <v>223</v>
      </c>
    </row>
    <row r="41" spans="1:4" ht="11.25" customHeight="1" x14ac:dyDescent="0.2">
      <c r="A41" s="62" t="s">
        <v>221</v>
      </c>
      <c r="B41" s="318">
        <f>SUM(B42:B44)</f>
        <v>2795479.51</v>
      </c>
      <c r="C41" s="318">
        <f>SUM(C42:C44)</f>
        <v>1507651.2400000002</v>
      </c>
      <c r="D41" s="72" t="s">
        <v>223</v>
      </c>
    </row>
    <row r="42" spans="1:4" ht="11.25" customHeight="1" x14ac:dyDescent="0.2">
      <c r="A42" s="63" t="s">
        <v>184</v>
      </c>
      <c r="B42" s="316">
        <v>860000</v>
      </c>
      <c r="C42" s="316">
        <v>682387.93</v>
      </c>
      <c r="D42" s="72">
        <v>6000</v>
      </c>
    </row>
    <row r="43" spans="1:4" ht="11.25" customHeight="1" x14ac:dyDescent="0.2">
      <c r="A43" s="63" t="s">
        <v>186</v>
      </c>
      <c r="B43" s="316">
        <v>1935479.51</v>
      </c>
      <c r="C43" s="316">
        <v>825263.31</v>
      </c>
      <c r="D43" s="72">
        <v>5000</v>
      </c>
    </row>
    <row r="44" spans="1:4" ht="11.25" customHeight="1" x14ac:dyDescent="0.2">
      <c r="A44" s="63" t="s">
        <v>231</v>
      </c>
      <c r="B44" s="316">
        <v>0</v>
      </c>
      <c r="C44" s="316">
        <v>0</v>
      </c>
      <c r="D44" s="72">
        <v>7000</v>
      </c>
    </row>
    <row r="45" spans="1:4" ht="11.25" customHeight="1" x14ac:dyDescent="0.2">
      <c r="A45" s="60" t="s">
        <v>232</v>
      </c>
      <c r="B45" s="318">
        <f>B36-B41</f>
        <v>-2795479.51</v>
      </c>
      <c r="C45" s="318">
        <f>C36-C41</f>
        <v>-1507651.2400000002</v>
      </c>
      <c r="D45" s="72" t="s">
        <v>223</v>
      </c>
    </row>
    <row r="46" spans="1:4" ht="11.25" customHeight="1" x14ac:dyDescent="0.2">
      <c r="A46" s="75"/>
      <c r="B46" s="316">
        <v>0</v>
      </c>
      <c r="C46" s="316">
        <v>0</v>
      </c>
      <c r="D46" s="72" t="s">
        <v>223</v>
      </c>
    </row>
    <row r="47" spans="1:4" ht="11.25" customHeight="1" x14ac:dyDescent="0.2">
      <c r="A47" s="60" t="s">
        <v>233</v>
      </c>
      <c r="B47" s="316">
        <v>0</v>
      </c>
      <c r="C47" s="316">
        <v>0</v>
      </c>
      <c r="D47" s="72" t="s">
        <v>223</v>
      </c>
    </row>
    <row r="48" spans="1:4" ht="11.25" customHeight="1" x14ac:dyDescent="0.2">
      <c r="A48" s="62" t="s">
        <v>220</v>
      </c>
      <c r="B48" s="316">
        <v>0</v>
      </c>
      <c r="C48" s="316">
        <v>0</v>
      </c>
      <c r="D48" s="72" t="s">
        <v>223</v>
      </c>
    </row>
    <row r="49" spans="1:4" ht="11.25" customHeight="1" x14ac:dyDescent="0.2">
      <c r="A49" s="63" t="s">
        <v>234</v>
      </c>
      <c r="B49" s="316">
        <v>0</v>
      </c>
      <c r="C49" s="316">
        <v>0</v>
      </c>
      <c r="D49" s="72" t="s">
        <v>223</v>
      </c>
    </row>
    <row r="50" spans="1:4" ht="11.25" customHeight="1" x14ac:dyDescent="0.2">
      <c r="A50" s="63" t="s">
        <v>235</v>
      </c>
      <c r="B50" s="316">
        <v>0</v>
      </c>
      <c r="C50" s="316">
        <v>0</v>
      </c>
      <c r="D50" s="76" t="s">
        <v>236</v>
      </c>
    </row>
    <row r="51" spans="1:4" ht="11.25" customHeight="1" x14ac:dyDescent="0.2">
      <c r="A51" s="63" t="s">
        <v>237</v>
      </c>
      <c r="B51" s="316">
        <v>0</v>
      </c>
      <c r="C51" s="316">
        <v>0</v>
      </c>
      <c r="D51" s="76" t="s">
        <v>238</v>
      </c>
    </row>
    <row r="52" spans="1:4" ht="11.25" customHeight="1" x14ac:dyDescent="0.2">
      <c r="A52" s="63" t="s">
        <v>239</v>
      </c>
      <c r="B52" s="316">
        <v>0</v>
      </c>
      <c r="C52" s="316">
        <v>0</v>
      </c>
      <c r="D52" s="76" t="s">
        <v>240</v>
      </c>
    </row>
    <row r="53" spans="1:4" ht="11.25" customHeight="1" x14ac:dyDescent="0.2">
      <c r="A53" s="65"/>
      <c r="B53" s="317"/>
      <c r="C53" s="317"/>
      <c r="D53" s="72" t="s">
        <v>223</v>
      </c>
    </row>
    <row r="54" spans="1:4" ht="11.25" customHeight="1" x14ac:dyDescent="0.2">
      <c r="A54" s="62" t="s">
        <v>221</v>
      </c>
      <c r="B54" s="318">
        <f>SUM(B55+B58)</f>
        <v>2213873.85</v>
      </c>
      <c r="C54" s="318">
        <f>SUM(C55+C58)</f>
        <v>1092761.54</v>
      </c>
      <c r="D54" s="72" t="s">
        <v>223</v>
      </c>
    </row>
    <row r="55" spans="1:4" ht="11.25" customHeight="1" x14ac:dyDescent="0.2">
      <c r="A55" s="63" t="s">
        <v>241</v>
      </c>
      <c r="B55" s="316">
        <f>SUM(B56+B57)</f>
        <v>0</v>
      </c>
      <c r="C55" s="316">
        <f>SUM(C56+C57)</f>
        <v>0</v>
      </c>
      <c r="D55" s="72" t="s">
        <v>223</v>
      </c>
    </row>
    <row r="56" spans="1:4" ht="11.25" customHeight="1" x14ac:dyDescent="0.2">
      <c r="A56" s="63" t="s">
        <v>235</v>
      </c>
      <c r="B56" s="316">
        <v>0</v>
      </c>
      <c r="C56" s="316">
        <v>0</v>
      </c>
      <c r="D56" s="72" t="s">
        <v>242</v>
      </c>
    </row>
    <row r="57" spans="1:4" ht="11.25" customHeight="1" x14ac:dyDescent="0.2">
      <c r="A57" s="63" t="s">
        <v>237</v>
      </c>
      <c r="B57" s="316">
        <v>0</v>
      </c>
      <c r="C57" s="316">
        <v>0</v>
      </c>
      <c r="D57" s="72" t="s">
        <v>243</v>
      </c>
    </row>
    <row r="58" spans="1:4" ht="11.25" customHeight="1" x14ac:dyDescent="0.2">
      <c r="A58" s="63" t="s">
        <v>244</v>
      </c>
      <c r="B58" s="316">
        <v>2213873.85</v>
      </c>
      <c r="C58" s="316">
        <v>1092761.54</v>
      </c>
      <c r="D58" s="72" t="s">
        <v>223</v>
      </c>
    </row>
    <row r="59" spans="1:4" ht="11.25" customHeight="1" x14ac:dyDescent="0.2">
      <c r="A59" s="60" t="s">
        <v>245</v>
      </c>
      <c r="B59" s="318">
        <f>B48-B54</f>
        <v>-2213873.85</v>
      </c>
      <c r="C59" s="318">
        <f>C48-C54</f>
        <v>-1092761.54</v>
      </c>
      <c r="D59" s="72" t="s">
        <v>223</v>
      </c>
    </row>
    <row r="60" spans="1:4" ht="11.25" customHeight="1" x14ac:dyDescent="0.2">
      <c r="A60" s="75"/>
      <c r="B60" s="317"/>
      <c r="C60" s="317"/>
      <c r="D60" s="72" t="s">
        <v>223</v>
      </c>
    </row>
    <row r="61" spans="1:4" ht="11.25" customHeight="1" x14ac:dyDescent="0.2">
      <c r="A61" s="60" t="s">
        <v>246</v>
      </c>
      <c r="B61" s="318">
        <f>B59+B45+B33</f>
        <v>-802409.8599999994</v>
      </c>
      <c r="C61" s="318">
        <f>C59+C45+C33</f>
        <v>-317801.11000000592</v>
      </c>
      <c r="D61" s="72" t="s">
        <v>223</v>
      </c>
    </row>
    <row r="62" spans="1:4" ht="11.25" customHeight="1" x14ac:dyDescent="0.2">
      <c r="A62" s="75"/>
      <c r="B62" s="317"/>
      <c r="C62" s="317"/>
      <c r="D62" s="72" t="s">
        <v>223</v>
      </c>
    </row>
    <row r="63" spans="1:4" ht="11.25" customHeight="1" x14ac:dyDescent="0.2">
      <c r="A63" s="60" t="s">
        <v>247</v>
      </c>
      <c r="B63" s="318">
        <v>3375569.22</v>
      </c>
      <c r="C63" s="318">
        <v>3693370.33</v>
      </c>
      <c r="D63" s="72" t="s">
        <v>223</v>
      </c>
    </row>
    <row r="64" spans="1:4" ht="11.25" customHeight="1" x14ac:dyDescent="0.2">
      <c r="A64" s="75"/>
      <c r="B64" s="317"/>
      <c r="C64" s="317"/>
      <c r="D64" s="72" t="s">
        <v>223</v>
      </c>
    </row>
    <row r="65" spans="1:4" ht="11.25" customHeight="1" x14ac:dyDescent="0.2">
      <c r="A65" s="60" t="s">
        <v>248</v>
      </c>
      <c r="B65" s="318">
        <f>B63+B61</f>
        <v>2573159.3600000008</v>
      </c>
      <c r="C65" s="318">
        <f>C63+C61</f>
        <v>3375569.2199999942</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A2" sqref="A2"/>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308</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46232775.079999998</v>
      </c>
      <c r="C3" s="71">
        <f t="shared" ref="C3:F3" si="0">C4+C12</f>
        <v>126821855.52</v>
      </c>
      <c r="D3" s="71">
        <f t="shared" si="0"/>
        <v>125825636.20999999</v>
      </c>
      <c r="E3" s="71">
        <f t="shared" si="0"/>
        <v>47228994.390000008</v>
      </c>
      <c r="F3" s="71">
        <f t="shared" si="0"/>
        <v>996219.31000000506</v>
      </c>
    </row>
    <row r="4" spans="1:6" x14ac:dyDescent="0.2">
      <c r="A4" s="82" t="s">
        <v>160</v>
      </c>
      <c r="B4" s="71">
        <f>SUM(B5:B11)</f>
        <v>14981990.51</v>
      </c>
      <c r="C4" s="71">
        <f>SUM(C5:C11)</f>
        <v>124026376.00999999</v>
      </c>
      <c r="D4" s="71">
        <f>SUM(D5:D11)</f>
        <v>124311238.30999999</v>
      </c>
      <c r="E4" s="71">
        <f>SUM(E5:E11)</f>
        <v>14697128.210000003</v>
      </c>
      <c r="F4" s="71">
        <f>SUM(F5:F11)</f>
        <v>-284862.2999999962</v>
      </c>
    </row>
    <row r="5" spans="1:6" x14ac:dyDescent="0.2">
      <c r="A5" s="83" t="s">
        <v>162</v>
      </c>
      <c r="B5" s="73">
        <v>3375569.22</v>
      </c>
      <c r="C5" s="73">
        <v>58384505.439999998</v>
      </c>
      <c r="D5" s="73">
        <v>59186915.299999997</v>
      </c>
      <c r="E5" s="73">
        <f>B5+C5-D5</f>
        <v>2573159.3599999994</v>
      </c>
      <c r="F5" s="73">
        <f t="shared" ref="F5:F11" si="1">E5-B5</f>
        <v>-802409.8600000008</v>
      </c>
    </row>
    <row r="6" spans="1:6" x14ac:dyDescent="0.2">
      <c r="A6" s="83" t="s">
        <v>164</v>
      </c>
      <c r="B6" s="73">
        <v>10481567.08</v>
      </c>
      <c r="C6" s="73">
        <v>62426701.590000004</v>
      </c>
      <c r="D6" s="73">
        <v>61608625.369999997</v>
      </c>
      <c r="E6" s="73">
        <f t="shared" ref="E6:E11" si="2">B6+C6-D6</f>
        <v>11299643.300000004</v>
      </c>
      <c r="F6" s="73">
        <f t="shared" si="1"/>
        <v>818076.2200000044</v>
      </c>
    </row>
    <row r="7" spans="1:6" x14ac:dyDescent="0.2">
      <c r="A7" s="83" t="s">
        <v>166</v>
      </c>
      <c r="B7" s="73">
        <v>452884.64</v>
      </c>
      <c r="C7" s="73">
        <v>150839.01999999999</v>
      </c>
      <c r="D7" s="73">
        <v>603723.66</v>
      </c>
      <c r="E7" s="73">
        <f t="shared" si="2"/>
        <v>0</v>
      </c>
      <c r="F7" s="73">
        <f t="shared" si="1"/>
        <v>-452884.64</v>
      </c>
    </row>
    <row r="8" spans="1:6" x14ac:dyDescent="0.2">
      <c r="A8" s="83" t="s">
        <v>168</v>
      </c>
      <c r="B8" s="73">
        <v>0</v>
      </c>
      <c r="C8" s="73">
        <v>0</v>
      </c>
      <c r="D8" s="73">
        <v>0</v>
      </c>
      <c r="E8" s="73">
        <f t="shared" si="2"/>
        <v>0</v>
      </c>
      <c r="F8" s="73">
        <f t="shared" si="1"/>
        <v>0</v>
      </c>
    </row>
    <row r="9" spans="1:6" x14ac:dyDescent="0.2">
      <c r="A9" s="83" t="s">
        <v>170</v>
      </c>
      <c r="B9" s="73">
        <v>624033.69999999995</v>
      </c>
      <c r="C9" s="73">
        <v>3064329.96</v>
      </c>
      <c r="D9" s="73">
        <v>2911973.98</v>
      </c>
      <c r="E9" s="73">
        <f t="shared" si="2"/>
        <v>776389.68000000017</v>
      </c>
      <c r="F9" s="73">
        <f t="shared" si="1"/>
        <v>152355.98000000021</v>
      </c>
    </row>
    <row r="10" spans="1:6" x14ac:dyDescent="0.2">
      <c r="A10" s="83" t="s">
        <v>172</v>
      </c>
      <c r="B10" s="73">
        <v>0</v>
      </c>
      <c r="C10" s="73">
        <v>0</v>
      </c>
      <c r="D10" s="73">
        <v>0</v>
      </c>
      <c r="E10" s="73">
        <f t="shared" si="2"/>
        <v>0</v>
      </c>
      <c r="F10" s="73">
        <f t="shared" si="1"/>
        <v>0</v>
      </c>
    </row>
    <row r="11" spans="1:6" x14ac:dyDescent="0.2">
      <c r="A11" s="83" t="s">
        <v>174</v>
      </c>
      <c r="B11" s="73">
        <v>47935.87</v>
      </c>
      <c r="C11" s="73">
        <v>0</v>
      </c>
      <c r="D11" s="73">
        <v>0</v>
      </c>
      <c r="E11" s="73">
        <f t="shared" si="2"/>
        <v>47935.87</v>
      </c>
      <c r="F11" s="73">
        <f t="shared" si="1"/>
        <v>0</v>
      </c>
    </row>
    <row r="12" spans="1:6" x14ac:dyDescent="0.2">
      <c r="A12" s="82" t="s">
        <v>179</v>
      </c>
      <c r="B12" s="71">
        <f>SUM(B13:B21)</f>
        <v>31250784.57</v>
      </c>
      <c r="C12" s="71">
        <f>SUM(C13:C21)</f>
        <v>2795479.51</v>
      </c>
      <c r="D12" s="71">
        <f>SUM(D13:D21)</f>
        <v>1514397.9</v>
      </c>
      <c r="E12" s="71">
        <f>SUM(E13:E21)</f>
        <v>32531866.180000003</v>
      </c>
      <c r="F12" s="71">
        <f>SUM(F13:F21)</f>
        <v>1281081.6100000013</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21393894.300000001</v>
      </c>
      <c r="C15" s="84">
        <v>0</v>
      </c>
      <c r="D15" s="84">
        <v>0</v>
      </c>
      <c r="E15" s="84">
        <f t="shared" si="4"/>
        <v>21393894.300000001</v>
      </c>
      <c r="F15" s="84">
        <f t="shared" si="3"/>
        <v>0</v>
      </c>
    </row>
    <row r="16" spans="1:6" x14ac:dyDescent="0.2">
      <c r="A16" s="83" t="s">
        <v>186</v>
      </c>
      <c r="B16" s="73">
        <v>20987674.920000002</v>
      </c>
      <c r="C16" s="73">
        <v>1935479.51</v>
      </c>
      <c r="D16" s="73">
        <v>0</v>
      </c>
      <c r="E16" s="73">
        <f t="shared" si="4"/>
        <v>22923154.430000003</v>
      </c>
      <c r="F16" s="73">
        <f t="shared" si="3"/>
        <v>1935479.5100000016</v>
      </c>
    </row>
    <row r="17" spans="1:6" x14ac:dyDescent="0.2">
      <c r="A17" s="83" t="s">
        <v>188</v>
      </c>
      <c r="B17" s="73">
        <v>664771</v>
      </c>
      <c r="C17" s="73">
        <v>0</v>
      </c>
      <c r="D17" s="73">
        <v>0</v>
      </c>
      <c r="E17" s="73">
        <f t="shared" si="4"/>
        <v>664771</v>
      </c>
      <c r="F17" s="73">
        <f t="shared" si="3"/>
        <v>0</v>
      </c>
    </row>
    <row r="18" spans="1:6" x14ac:dyDescent="0.2">
      <c r="A18" s="83" t="s">
        <v>190</v>
      </c>
      <c r="B18" s="73">
        <v>-11905555.65</v>
      </c>
      <c r="C18" s="73">
        <v>0</v>
      </c>
      <c r="D18" s="73">
        <v>1514397.9</v>
      </c>
      <c r="E18" s="73">
        <f t="shared" si="4"/>
        <v>-13419953.550000001</v>
      </c>
      <c r="F18" s="73">
        <f t="shared" si="3"/>
        <v>-1514397.9000000004</v>
      </c>
    </row>
    <row r="19" spans="1:6" x14ac:dyDescent="0.2">
      <c r="A19" s="83" t="s">
        <v>192</v>
      </c>
      <c r="B19" s="73">
        <v>110000</v>
      </c>
      <c r="C19" s="73">
        <v>860000</v>
      </c>
      <c r="D19" s="73">
        <v>0</v>
      </c>
      <c r="E19" s="73">
        <f t="shared" si="4"/>
        <v>970000</v>
      </c>
      <c r="F19" s="73">
        <f t="shared" si="3"/>
        <v>860000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A2" sqref="A2"/>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564020.43999999994</v>
      </c>
      <c r="E32" s="71">
        <v>151929.26</v>
      </c>
    </row>
    <row r="33" spans="1:5" ht="11.25" customHeight="1" x14ac:dyDescent="0.2">
      <c r="A33" s="94"/>
      <c r="B33" s="38"/>
      <c r="C33" s="38"/>
      <c r="D33" s="38"/>
      <c r="E33" s="38"/>
    </row>
    <row r="34" spans="1:5" ht="11.25" customHeight="1" x14ac:dyDescent="0.2">
      <c r="A34" s="89" t="s">
        <v>272</v>
      </c>
      <c r="B34" s="38"/>
      <c r="C34" s="38"/>
      <c r="D34" s="71">
        <f>D32+D3</f>
        <v>564020.43999999994</v>
      </c>
      <c r="E34" s="71">
        <f>E32+E3</f>
        <v>151929.26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2023-01-23T22:25:37Z</dcterms:modified>
</cp:coreProperties>
</file>