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4000" windowHeight="9510" tabRatio="648" activeTab="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0" l="1"/>
  <c r="D31" i="10"/>
  <c r="G30" i="10"/>
  <c r="D30" i="10"/>
  <c r="D29" i="10"/>
  <c r="G29" i="10" s="1"/>
  <c r="G28" i="10" s="1"/>
  <c r="F28" i="10"/>
  <c r="F21" i="10" s="1"/>
  <c r="E28" i="10"/>
  <c r="E21" i="10" s="1"/>
  <c r="D28" i="10"/>
  <c r="C28" i="10"/>
  <c r="B28" i="10"/>
  <c r="D27" i="10"/>
  <c r="G27" i="10" s="1"/>
  <c r="D26" i="10"/>
  <c r="G26" i="10" s="1"/>
  <c r="G25" i="10"/>
  <c r="G24" i="10" s="1"/>
  <c r="D25" i="10"/>
  <c r="D24" i="10" s="1"/>
  <c r="D21" i="10" s="1"/>
  <c r="F24" i="10"/>
  <c r="E24" i="10"/>
  <c r="C24" i="10"/>
  <c r="B24" i="10"/>
  <c r="B21" i="10" s="1"/>
  <c r="G23" i="10"/>
  <c r="D23" i="10"/>
  <c r="G22" i="10"/>
  <c r="G21" i="10" s="1"/>
  <c r="D22" i="10"/>
  <c r="C21" i="10"/>
  <c r="G19" i="10"/>
  <c r="D19" i="10"/>
  <c r="D18" i="10"/>
  <c r="G18" i="10" s="1"/>
  <c r="D17" i="10"/>
  <c r="D16" i="10" s="1"/>
  <c r="F16" i="10"/>
  <c r="E16" i="10"/>
  <c r="C16" i="10"/>
  <c r="B16" i="10"/>
  <c r="D15" i="10"/>
  <c r="G15" i="10" s="1"/>
  <c r="G14" i="10"/>
  <c r="D14" i="10"/>
  <c r="G13" i="10"/>
  <c r="G12" i="10" s="1"/>
  <c r="D13" i="10"/>
  <c r="F12" i="10"/>
  <c r="E12" i="10"/>
  <c r="D12" i="10"/>
  <c r="D9" i="10" s="1"/>
  <c r="D33" i="10" s="1"/>
  <c r="C12" i="10"/>
  <c r="C9" i="10" s="1"/>
  <c r="C33" i="10" s="1"/>
  <c r="B12" i="10"/>
  <c r="B9" i="10" s="1"/>
  <c r="B33" i="10" s="1"/>
  <c r="G11" i="10"/>
  <c r="D11" i="10"/>
  <c r="D10" i="10"/>
  <c r="G10" i="10" s="1"/>
  <c r="F9" i="10"/>
  <c r="E9" i="10"/>
  <c r="D75" i="9"/>
  <c r="G75" i="9" s="1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G68" i="9"/>
  <c r="D68" i="9"/>
  <c r="D67" i="9"/>
  <c r="G67" i="9" s="1"/>
  <c r="D66" i="9"/>
  <c r="G66" i="9" s="1"/>
  <c r="D65" i="9"/>
  <c r="G65" i="9" s="1"/>
  <c r="G64" i="9"/>
  <c r="D64" i="9"/>
  <c r="D63" i="9"/>
  <c r="G63" i="9" s="1"/>
  <c r="D62" i="9"/>
  <c r="D61" i="9" s="1"/>
  <c r="F61" i="9"/>
  <c r="E61" i="9"/>
  <c r="C61" i="9"/>
  <c r="B61" i="9"/>
  <c r="D60" i="9"/>
  <c r="G60" i="9" s="1"/>
  <c r="D59" i="9"/>
  <c r="G59" i="9" s="1"/>
  <c r="G58" i="9"/>
  <c r="D58" i="9"/>
  <c r="D57" i="9"/>
  <c r="G57" i="9" s="1"/>
  <c r="D56" i="9"/>
  <c r="D53" i="9" s="1"/>
  <c r="D55" i="9"/>
  <c r="G55" i="9" s="1"/>
  <c r="G54" i="9"/>
  <c r="D54" i="9"/>
  <c r="F53" i="9"/>
  <c r="F43" i="9" s="1"/>
  <c r="E53" i="9"/>
  <c r="E43" i="9" s="1"/>
  <c r="C53" i="9"/>
  <c r="B53" i="9"/>
  <c r="G52" i="9"/>
  <c r="D52" i="9"/>
  <c r="D51" i="9"/>
  <c r="G51" i="9" s="1"/>
  <c r="D50" i="9"/>
  <c r="G50" i="9" s="1"/>
  <c r="D49" i="9"/>
  <c r="G49" i="9" s="1"/>
  <c r="G48" i="9"/>
  <c r="D48" i="9"/>
  <c r="D47" i="9"/>
  <c r="G47" i="9" s="1"/>
  <c r="D46" i="9"/>
  <c r="D44" i="9" s="1"/>
  <c r="D43" i="9" s="1"/>
  <c r="D45" i="9"/>
  <c r="G45" i="9" s="1"/>
  <c r="F44" i="9"/>
  <c r="E44" i="9"/>
  <c r="C44" i="9"/>
  <c r="C43" i="9" s="1"/>
  <c r="B44" i="9"/>
  <c r="B43" i="9" s="1"/>
  <c r="D41" i="9"/>
  <c r="G41" i="9" s="1"/>
  <c r="D40" i="9"/>
  <c r="G40" i="9" s="1"/>
  <c r="D39" i="9"/>
  <c r="G39" i="9" s="1"/>
  <c r="D38" i="9"/>
  <c r="D37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D27" i="9" s="1"/>
  <c r="F27" i="9"/>
  <c r="E27" i="9"/>
  <c r="C27" i="9"/>
  <c r="B27" i="9"/>
  <c r="D26" i="9"/>
  <c r="G26" i="9" s="1"/>
  <c r="D25" i="9"/>
  <c r="G25" i="9" s="1"/>
  <c r="G24" i="9"/>
  <c r="D24" i="9"/>
  <c r="D23" i="9"/>
  <c r="G23" i="9" s="1"/>
  <c r="D22" i="9"/>
  <c r="D19" i="9" s="1"/>
  <c r="D21" i="9"/>
  <c r="G21" i="9" s="1"/>
  <c r="G20" i="9"/>
  <c r="D20" i="9"/>
  <c r="F19" i="9"/>
  <c r="F9" i="9" s="1"/>
  <c r="E19" i="9"/>
  <c r="E9" i="9" s="1"/>
  <c r="C19" i="9"/>
  <c r="B19" i="9"/>
  <c r="G18" i="9"/>
  <c r="D18" i="9"/>
  <c r="D17" i="9"/>
  <c r="G17" i="9" s="1"/>
  <c r="D16" i="9"/>
  <c r="G16" i="9" s="1"/>
  <c r="D15" i="9"/>
  <c r="G15" i="9" s="1"/>
  <c r="G14" i="9"/>
  <c r="D14" i="9"/>
  <c r="D13" i="9"/>
  <c r="G13" i="9" s="1"/>
  <c r="D12" i="9"/>
  <c r="D10" i="9" s="1"/>
  <c r="D11" i="9"/>
  <c r="G11" i="9" s="1"/>
  <c r="F10" i="9"/>
  <c r="E10" i="9"/>
  <c r="C10" i="9"/>
  <c r="C9" i="9" s="1"/>
  <c r="B10" i="9"/>
  <c r="B9" i="9" s="1"/>
  <c r="D56" i="8"/>
  <c r="G56" i="8" s="1"/>
  <c r="D55" i="8"/>
  <c r="G55" i="8" s="1"/>
  <c r="D54" i="8"/>
  <c r="G54" i="8" s="1"/>
  <c r="G53" i="8"/>
  <c r="D53" i="8"/>
  <c r="D52" i="8"/>
  <c r="G52" i="8" s="1"/>
  <c r="D51" i="8"/>
  <c r="G51" i="8" s="1"/>
  <c r="D50" i="8"/>
  <c r="G50" i="8" s="1"/>
  <c r="G49" i="8"/>
  <c r="D49" i="8"/>
  <c r="D48" i="8"/>
  <c r="G48" i="8" s="1"/>
  <c r="D47" i="8"/>
  <c r="G47" i="8" s="1"/>
  <c r="D46" i="8"/>
  <c r="G46" i="8" s="1"/>
  <c r="G45" i="8"/>
  <c r="D45" i="8"/>
  <c r="D44" i="8"/>
  <c r="G44" i="8" s="1"/>
  <c r="D43" i="8"/>
  <c r="G43" i="8" s="1"/>
  <c r="F42" i="8"/>
  <c r="E42" i="8"/>
  <c r="D42" i="8"/>
  <c r="C42" i="8"/>
  <c r="B42" i="8"/>
  <c r="D40" i="8"/>
  <c r="G40" i="8" s="1"/>
  <c r="D39" i="8"/>
  <c r="G39" i="8" s="1"/>
  <c r="D38" i="8"/>
  <c r="G38" i="8" s="1"/>
  <c r="G37" i="8"/>
  <c r="D37" i="8"/>
  <c r="D36" i="8"/>
  <c r="G36" i="8" s="1"/>
  <c r="D35" i="8"/>
  <c r="G35" i="8" s="1"/>
  <c r="D34" i="8"/>
  <c r="G34" i="8" s="1"/>
  <c r="G33" i="8"/>
  <c r="D33" i="8"/>
  <c r="D32" i="8"/>
  <c r="G32" i="8" s="1"/>
  <c r="D31" i="8"/>
  <c r="G31" i="8" s="1"/>
  <c r="D30" i="8"/>
  <c r="G30" i="8" s="1"/>
  <c r="G29" i="8"/>
  <c r="D29" i="8"/>
  <c r="D28" i="8"/>
  <c r="G28" i="8" s="1"/>
  <c r="D27" i="8"/>
  <c r="G27" i="8" s="1"/>
  <c r="D26" i="8"/>
  <c r="G26" i="8" s="1"/>
  <c r="G25" i="8"/>
  <c r="D25" i="8"/>
  <c r="D24" i="8"/>
  <c r="G24" i="8" s="1"/>
  <c r="D23" i="8"/>
  <c r="G23" i="8" s="1"/>
  <c r="D22" i="8"/>
  <c r="G22" i="8" s="1"/>
  <c r="G21" i="8"/>
  <c r="D21" i="8"/>
  <c r="D20" i="8"/>
  <c r="G20" i="8" s="1"/>
  <c r="D19" i="8"/>
  <c r="G19" i="8" s="1"/>
  <c r="D18" i="8"/>
  <c r="G18" i="8" s="1"/>
  <c r="G17" i="8"/>
  <c r="D17" i="8"/>
  <c r="D16" i="8"/>
  <c r="G16" i="8" s="1"/>
  <c r="D15" i="8"/>
  <c r="G15" i="8" s="1"/>
  <c r="D14" i="8"/>
  <c r="G14" i="8" s="1"/>
  <c r="G13" i="8"/>
  <c r="D13" i="8"/>
  <c r="D12" i="8"/>
  <c r="G12" i="8" s="1"/>
  <c r="D11" i="8"/>
  <c r="G11" i="8" s="1"/>
  <c r="D10" i="8"/>
  <c r="D9" i="8" s="1"/>
  <c r="F9" i="8"/>
  <c r="E9" i="8"/>
  <c r="C9" i="8"/>
  <c r="B9" i="8"/>
  <c r="D157" i="7"/>
  <c r="G157" i="7" s="1"/>
  <c r="D156" i="7"/>
  <c r="G156" i="7" s="1"/>
  <c r="D155" i="7"/>
  <c r="G155" i="7" s="1"/>
  <c r="G154" i="7"/>
  <c r="D154" i="7"/>
  <c r="D153" i="7"/>
  <c r="G153" i="7" s="1"/>
  <c r="D152" i="7"/>
  <c r="G152" i="7" s="1"/>
  <c r="D151" i="7"/>
  <c r="G151" i="7" s="1"/>
  <c r="F150" i="7"/>
  <c r="E150" i="7"/>
  <c r="D150" i="7"/>
  <c r="C150" i="7"/>
  <c r="B150" i="7"/>
  <c r="D149" i="7"/>
  <c r="G149" i="7" s="1"/>
  <c r="D148" i="7"/>
  <c r="G148" i="7" s="1"/>
  <c r="D147" i="7"/>
  <c r="D146" i="7" s="1"/>
  <c r="F146" i="7"/>
  <c r="E146" i="7"/>
  <c r="C146" i="7"/>
  <c r="B146" i="7"/>
  <c r="D145" i="7"/>
  <c r="G145" i="7" s="1"/>
  <c r="G144" i="7"/>
  <c r="D144" i="7"/>
  <c r="D143" i="7"/>
  <c r="G143" i="7" s="1"/>
  <c r="D142" i="7"/>
  <c r="G142" i="7" s="1"/>
  <c r="D141" i="7"/>
  <c r="G141" i="7" s="1"/>
  <c r="G140" i="7"/>
  <c r="D140" i="7"/>
  <c r="D139" i="7"/>
  <c r="G139" i="7" s="1"/>
  <c r="D138" i="7"/>
  <c r="D137" i="7" s="1"/>
  <c r="F137" i="7"/>
  <c r="E137" i="7"/>
  <c r="C137" i="7"/>
  <c r="B137" i="7"/>
  <c r="D136" i="7"/>
  <c r="G136" i="7" s="1"/>
  <c r="D135" i="7"/>
  <c r="G135" i="7" s="1"/>
  <c r="G134" i="7"/>
  <c r="D134" i="7"/>
  <c r="F133" i="7"/>
  <c r="E133" i="7"/>
  <c r="C133" i="7"/>
  <c r="B133" i="7"/>
  <c r="G132" i="7"/>
  <c r="D132" i="7"/>
  <c r="D131" i="7"/>
  <c r="G131" i="7" s="1"/>
  <c r="D130" i="7"/>
  <c r="G130" i="7" s="1"/>
  <c r="D129" i="7"/>
  <c r="G129" i="7" s="1"/>
  <c r="G128" i="7"/>
  <c r="D128" i="7"/>
  <c r="D127" i="7"/>
  <c r="G127" i="7" s="1"/>
  <c r="D126" i="7"/>
  <c r="G126" i="7" s="1"/>
  <c r="D125" i="7"/>
  <c r="D123" i="7" s="1"/>
  <c r="G124" i="7"/>
  <c r="D124" i="7"/>
  <c r="F123" i="7"/>
  <c r="E123" i="7"/>
  <c r="C123" i="7"/>
  <c r="B123" i="7"/>
  <c r="G122" i="7"/>
  <c r="D122" i="7"/>
  <c r="D121" i="7"/>
  <c r="G121" i="7" s="1"/>
  <c r="D120" i="7"/>
  <c r="G120" i="7" s="1"/>
  <c r="D119" i="7"/>
  <c r="G119" i="7" s="1"/>
  <c r="G118" i="7"/>
  <c r="D118" i="7"/>
  <c r="D117" i="7"/>
  <c r="G117" i="7" s="1"/>
  <c r="D116" i="7"/>
  <c r="G116" i="7" s="1"/>
  <c r="D115" i="7"/>
  <c r="G115" i="7" s="1"/>
  <c r="G114" i="7"/>
  <c r="D114" i="7"/>
  <c r="F113" i="7"/>
  <c r="E113" i="7"/>
  <c r="C113" i="7"/>
  <c r="B113" i="7"/>
  <c r="G112" i="7"/>
  <c r="D112" i="7"/>
  <c r="D111" i="7"/>
  <c r="G111" i="7" s="1"/>
  <c r="D110" i="7"/>
  <c r="G110" i="7" s="1"/>
  <c r="D109" i="7"/>
  <c r="G109" i="7" s="1"/>
  <c r="G108" i="7"/>
  <c r="D108" i="7"/>
  <c r="D107" i="7"/>
  <c r="G107" i="7" s="1"/>
  <c r="D106" i="7"/>
  <c r="G106" i="7" s="1"/>
  <c r="D105" i="7"/>
  <c r="D103" i="7" s="1"/>
  <c r="G104" i="7"/>
  <c r="D104" i="7"/>
  <c r="F103" i="7"/>
  <c r="E103" i="7"/>
  <c r="C103" i="7"/>
  <c r="B103" i="7"/>
  <c r="G102" i="7"/>
  <c r="D102" i="7"/>
  <c r="D101" i="7"/>
  <c r="G101" i="7" s="1"/>
  <c r="D100" i="7"/>
  <c r="G100" i="7" s="1"/>
  <c r="D99" i="7"/>
  <c r="G99" i="7" s="1"/>
  <c r="G98" i="7"/>
  <c r="D98" i="7"/>
  <c r="D97" i="7"/>
  <c r="G97" i="7" s="1"/>
  <c r="D96" i="7"/>
  <c r="G96" i="7" s="1"/>
  <c r="D95" i="7"/>
  <c r="D93" i="7" s="1"/>
  <c r="G94" i="7"/>
  <c r="D94" i="7"/>
  <c r="F93" i="7"/>
  <c r="E93" i="7"/>
  <c r="C93" i="7"/>
  <c r="C84" i="7" s="1"/>
  <c r="B93" i="7"/>
  <c r="G92" i="7"/>
  <c r="D92" i="7"/>
  <c r="D91" i="7"/>
  <c r="G91" i="7" s="1"/>
  <c r="D90" i="7"/>
  <c r="G90" i="7" s="1"/>
  <c r="D89" i="7"/>
  <c r="G89" i="7" s="1"/>
  <c r="G88" i="7"/>
  <c r="D88" i="7"/>
  <c r="D87" i="7"/>
  <c r="G87" i="7" s="1"/>
  <c r="D86" i="7"/>
  <c r="D85" i="7" s="1"/>
  <c r="F85" i="7"/>
  <c r="F84" i="7" s="1"/>
  <c r="E85" i="7"/>
  <c r="C85" i="7"/>
  <c r="B85" i="7"/>
  <c r="B84" i="7" s="1"/>
  <c r="E84" i="7"/>
  <c r="D82" i="7"/>
  <c r="G82" i="7" s="1"/>
  <c r="D81" i="7"/>
  <c r="G81" i="7" s="1"/>
  <c r="D80" i="7"/>
  <c r="G80" i="7" s="1"/>
  <c r="G79" i="7"/>
  <c r="D79" i="7"/>
  <c r="D78" i="7"/>
  <c r="G78" i="7" s="1"/>
  <c r="D77" i="7"/>
  <c r="G77" i="7" s="1"/>
  <c r="D76" i="7"/>
  <c r="D75" i="7" s="1"/>
  <c r="F75" i="7"/>
  <c r="E75" i="7"/>
  <c r="C75" i="7"/>
  <c r="B75" i="7"/>
  <c r="D74" i="7"/>
  <c r="G74" i="7" s="1"/>
  <c r="G73" i="7"/>
  <c r="D73" i="7"/>
  <c r="D72" i="7"/>
  <c r="G72" i="7" s="1"/>
  <c r="G71" i="7" s="1"/>
  <c r="F71" i="7"/>
  <c r="E71" i="7"/>
  <c r="E9" i="7" s="1"/>
  <c r="E159" i="7" s="1"/>
  <c r="D71" i="7"/>
  <c r="C71" i="7"/>
  <c r="B71" i="7"/>
  <c r="D70" i="7"/>
  <c r="G70" i="7" s="1"/>
  <c r="D69" i="7"/>
  <c r="G69" i="7" s="1"/>
  <c r="D68" i="7"/>
  <c r="G68" i="7" s="1"/>
  <c r="G67" i="7"/>
  <c r="D67" i="7"/>
  <c r="D66" i="7"/>
  <c r="G66" i="7" s="1"/>
  <c r="D65" i="7"/>
  <c r="G65" i="7" s="1"/>
  <c r="D64" i="7"/>
  <c r="D62" i="7" s="1"/>
  <c r="G63" i="7"/>
  <c r="D63" i="7"/>
  <c r="F62" i="7"/>
  <c r="E62" i="7"/>
  <c r="C62" i="7"/>
  <c r="B62" i="7"/>
  <c r="G61" i="7"/>
  <c r="D61" i="7"/>
  <c r="D60" i="7"/>
  <c r="G60" i="7" s="1"/>
  <c r="D59" i="7"/>
  <c r="D58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D48" i="7" s="1"/>
  <c r="D51" i="7"/>
  <c r="G51" i="7" s="1"/>
  <c r="D50" i="7"/>
  <c r="G50" i="7" s="1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D38" i="7" s="1"/>
  <c r="D41" i="7"/>
  <c r="G41" i="7" s="1"/>
  <c r="D40" i="7"/>
  <c r="G40" i="7" s="1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D28" i="7" s="1"/>
  <c r="D31" i="7"/>
  <c r="G31" i="7" s="1"/>
  <c r="D30" i="7"/>
  <c r="G30" i="7" s="1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D18" i="7" s="1"/>
  <c r="D21" i="7"/>
  <c r="G21" i="7" s="1"/>
  <c r="D20" i="7"/>
  <c r="G20" i="7" s="1"/>
  <c r="D19" i="7"/>
  <c r="G19" i="7" s="1"/>
  <c r="F18" i="7"/>
  <c r="F9" i="7" s="1"/>
  <c r="F159" i="7" s="1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F10" i="7"/>
  <c r="E10" i="7"/>
  <c r="C10" i="7"/>
  <c r="C9" i="7" s="1"/>
  <c r="C159" i="7" s="1"/>
  <c r="B10" i="7"/>
  <c r="B9" i="7" s="1"/>
  <c r="G68" i="6"/>
  <c r="G67" i="6" s="1"/>
  <c r="D68" i="6"/>
  <c r="D67" i="6" s="1"/>
  <c r="F67" i="6"/>
  <c r="E67" i="6"/>
  <c r="C67" i="6"/>
  <c r="B67" i="6"/>
  <c r="F65" i="6"/>
  <c r="G65" i="6" s="1"/>
  <c r="G63" i="6"/>
  <c r="D63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D54" i="6" s="1"/>
  <c r="G55" i="6"/>
  <c r="D55" i="6"/>
  <c r="F54" i="6"/>
  <c r="E54" i="6"/>
  <c r="C54" i="6"/>
  <c r="B54" i="6"/>
  <c r="G54" i="6" s="1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45" i="6" s="1"/>
  <c r="D65" i="6" s="1"/>
  <c r="F45" i="6"/>
  <c r="G45" i="6" s="1"/>
  <c r="E45" i="6"/>
  <c r="E65" i="6" s="1"/>
  <c r="C45" i="6"/>
  <c r="C65" i="6" s="1"/>
  <c r="B45" i="6"/>
  <c r="B65" i="6" s="1"/>
  <c r="G39" i="6"/>
  <c r="D39" i="6"/>
  <c r="D37" i="6" s="1"/>
  <c r="G38" i="6"/>
  <c r="D38" i="6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F28" i="6"/>
  <c r="G28" i="6" s="1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6" i="6" s="1"/>
  <c r="G16" i="6"/>
  <c r="F16" i="6"/>
  <c r="F41" i="6" s="1"/>
  <c r="E16" i="6"/>
  <c r="E41" i="6" s="1"/>
  <c r="E70" i="6" s="1"/>
  <c r="C16" i="6"/>
  <c r="C41" i="6" s="1"/>
  <c r="C70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17" i="5"/>
  <c r="C17" i="5"/>
  <c r="D13" i="5"/>
  <c r="C13" i="5"/>
  <c r="B13" i="5"/>
  <c r="D11" i="5"/>
  <c r="D8" i="5" s="1"/>
  <c r="D21" i="5" s="1"/>
  <c r="D23" i="5" s="1"/>
  <c r="D25" i="5" s="1"/>
  <c r="C11" i="5"/>
  <c r="C8" i="5" s="1"/>
  <c r="C21" i="5" s="1"/>
  <c r="C23" i="5" s="1"/>
  <c r="C25" i="5" s="1"/>
  <c r="B11" i="5"/>
  <c r="B8" i="5"/>
  <c r="B21" i="5" s="1"/>
  <c r="B23" i="5" s="1"/>
  <c r="B25" i="5" s="1"/>
  <c r="F75" i="2"/>
  <c r="E75" i="2"/>
  <c r="F68" i="2"/>
  <c r="E68" i="2"/>
  <c r="E79" i="2" s="1"/>
  <c r="F63" i="2"/>
  <c r="F79" i="2" s="1"/>
  <c r="E63" i="2"/>
  <c r="F57" i="2"/>
  <c r="E57" i="2"/>
  <c r="F47" i="2"/>
  <c r="F59" i="2" s="1"/>
  <c r="E47" i="2"/>
  <c r="E59" i="2" s="1"/>
  <c r="E81" i="2" s="1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C47" i="2" s="1"/>
  <c r="C62" i="2" s="1"/>
  <c r="B17" i="2"/>
  <c r="B47" i="2" s="1"/>
  <c r="B62" i="2" s="1"/>
  <c r="C9" i="2"/>
  <c r="B9" i="2"/>
  <c r="F33" i="10" l="1"/>
  <c r="E33" i="10"/>
  <c r="G17" i="10"/>
  <c r="G16" i="10" s="1"/>
  <c r="G9" i="10" s="1"/>
  <c r="G33" i="10" s="1"/>
  <c r="G46" i="9"/>
  <c r="G44" i="9" s="1"/>
  <c r="G56" i="9"/>
  <c r="G53" i="9" s="1"/>
  <c r="G62" i="9"/>
  <c r="G61" i="9" s="1"/>
  <c r="G72" i="9"/>
  <c r="G71" i="9" s="1"/>
  <c r="D9" i="9"/>
  <c r="G12" i="9"/>
  <c r="G10" i="9" s="1"/>
  <c r="G22" i="9"/>
  <c r="G19" i="9" s="1"/>
  <c r="G28" i="9"/>
  <c r="G27" i="9" s="1"/>
  <c r="G38" i="9"/>
  <c r="G37" i="9" s="1"/>
  <c r="G42" i="8"/>
  <c r="G10" i="8"/>
  <c r="G9" i="8" s="1"/>
  <c r="G150" i="7"/>
  <c r="G10" i="7"/>
  <c r="G103" i="7"/>
  <c r="G123" i="7"/>
  <c r="G133" i="7"/>
  <c r="G113" i="7"/>
  <c r="B159" i="7"/>
  <c r="G32" i="7"/>
  <c r="G28" i="7" s="1"/>
  <c r="G42" i="7"/>
  <c r="G38" i="7" s="1"/>
  <c r="G52" i="7"/>
  <c r="G48" i="7" s="1"/>
  <c r="G64" i="7"/>
  <c r="G62" i="7" s="1"/>
  <c r="G76" i="7"/>
  <c r="G75" i="7" s="1"/>
  <c r="G95" i="7"/>
  <c r="G93" i="7" s="1"/>
  <c r="G105" i="7"/>
  <c r="G125" i="7"/>
  <c r="D10" i="7"/>
  <c r="D9" i="7" s="1"/>
  <c r="D113" i="7"/>
  <c r="D84" i="7" s="1"/>
  <c r="D133" i="7"/>
  <c r="G59" i="7"/>
  <c r="G58" i="7" s="1"/>
  <c r="G86" i="7"/>
  <c r="G85" i="7" s="1"/>
  <c r="G138" i="7"/>
  <c r="G137" i="7" s="1"/>
  <c r="G147" i="7"/>
  <c r="G146" i="7" s="1"/>
  <c r="G22" i="7"/>
  <c r="G18" i="7" s="1"/>
  <c r="F70" i="6"/>
  <c r="G42" i="6"/>
  <c r="D41" i="6"/>
  <c r="D70" i="6" s="1"/>
  <c r="G41" i="6"/>
  <c r="G70" i="6" s="1"/>
  <c r="F81" i="2"/>
  <c r="A4" i="3"/>
  <c r="A5" i="10"/>
  <c r="A5" i="9"/>
  <c r="A5" i="8"/>
  <c r="A5" i="7"/>
  <c r="A4" i="6"/>
  <c r="A4" i="5"/>
  <c r="A2" i="15"/>
  <c r="G43" i="9" l="1"/>
  <c r="G9" i="9"/>
  <c r="D159" i="7"/>
  <c r="G9" i="7"/>
  <c r="G159" i="7" s="1"/>
  <c r="G84" i="7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E58" i="8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8" i="8" l="1"/>
  <c r="K20" i="4"/>
  <c r="E20" i="4"/>
  <c r="I20" i="4"/>
  <c r="C77" i="9"/>
  <c r="D77" i="9"/>
  <c r="E77" i="9"/>
  <c r="G77" i="9"/>
  <c r="B58" i="8"/>
  <c r="D58" i="8"/>
  <c r="C58" i="8"/>
  <c r="G58" i="8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B77" i="9" l="1"/>
  <c r="F77" i="9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<sst xmlns="http://schemas.openxmlformats.org/spreadsheetml/2006/main" count="849" uniqueCount="590">
  <si>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</si>
  <si>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</si>
  <si>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</si>
  <si>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</si>
  <si>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</si>
  <si>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</si>
  <si>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</si>
  <si>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</si>
  <si>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</si>
  <si>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</si>
  <si>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</si>
  <si>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</si>
  <si>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</si>
  <si>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</si>
  <si>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</si>
  <si>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</si>
  <si>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</si>
  <si>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</si>
  <si>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</si>
  <si>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</si>
  <si>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</si>
  <si>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</si>
  <si>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</si>
  <si>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</si>
  <si>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</si>
  <si>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</si>
  <si>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</si>
  <si>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</si>
  <si>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</si>
  <si>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</si>
  <si>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</si>
  <si>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</si>
  <si>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</si>
  <si>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</si>
  <si>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</si>
  <si>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</si>
  <si>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</si>
  <si>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</si>
  <si>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</si>
  <si>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</si>
  <si>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</si>
  <si>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</si>
  <si>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</si>
  <si>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</si>
  <si>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</si>
  <si>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</si>
  <si>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</si>
  <si>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</si>
  <si>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</si>
  <si>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</si>
  <si>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</si>
  <si>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</si>
  <si>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</si>
  <si>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</si>
  <si>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</si>
  <si>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</si>
  <si>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</si>
  <si>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</si>
  <si>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</si>
  <si>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</si>
  <si>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</si>
  <si>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</si>
  <si>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</si>
  <si>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</si>
  <si>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</si>
  <si>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</si>
  <si>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</si>
  <si>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</si>
  <si>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</si>
  <si>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</si>
  <si>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</si>
  <si>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</si>
  <si>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</si>
  <si>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</si>
  <si>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</si>
  <si>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</si>
  <si>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</si>
  <si>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</si>
  <si>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</si>
  <si>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</si>
  <si>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</si>
  <si>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</si>
  <si>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</si>
  <si>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</si>
  <si>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</si>
  <si>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</si>
  <si>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</si>
  <si>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</si>
  <si>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</si>
  <si>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</si>
  <si>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</si>
  <si>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</si>
  <si>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</si>
  <si>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</si>
  <si>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</si>
  <si>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</si>
  <si>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</si>
  <si>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</si>
  <si>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</si>
  <si>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</si>
  <si>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</si>
  <si>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</si>
  <si>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</si>
  <si>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</si>
  <si>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</si>
  <si>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</si>
  <si>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</si>
  <si>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</si>
  <si>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</si>
  <si>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</si>
  <si>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</si>
  <si>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</si>
  <si>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</si>
  <si>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</si>
  <si>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</si>
  <si>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</si>
  <si>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</si>
  <si>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</si>
  <si>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</si>
  <si>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</si>
  <si>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</si>
  <si>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</si>
  <si>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</si>
  <si>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</si>
  <si>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</si>
  <si>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</si>
  <si>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</si>
  <si>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</si>
  <si>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</si>
  <si>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</si>
  <si>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</si>
  <si>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</si>
  <si>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</si>
  <si>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</si>
  <si>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</si>
  <si>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</si>
  <si>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</si>
  <si>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</si>
  <si>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</si>
  <si>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</si>
  <si>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</si>
  <si>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</si>
  <si>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</si>
  <si>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</si>
  <si>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</si>
  <si>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</si>
  <si>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</si>
  <si>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</si>
  <si>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</si>
  <si>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</si>
  <si>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</si>
  <si>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</si>
  <si>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</si>
  <si>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</si>
  <si>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</si>
  <si>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</si>
  <si>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</si>
  <si>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</si>
  <si>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</si>
  <si>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</si>
  <si>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</si>
  <si>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</si>
  <si>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</si>
  <si>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</si>
  <si>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</si>
  <si>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</si>
  <si>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</si>
  <si>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</si>
  <si>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</si>
  <si>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</si>
  <si>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</si>
  <si>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</si>
  <si>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</si>
  <si>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</si>
  <si>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</si>
  <si>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</si>
  <si>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</si>
  <si>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</si>
  <si>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</si>
  <si>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</si>
  <si>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</si>
  <si>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</si>
  <si>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</si>
  <si>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</si>
  <si>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</si>
  <si>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</si>
  <si>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</si>
  <si>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</si>
  <si>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</si>
  <si>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</si>
  <si>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</si>
  <si>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</si>
  <si>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</si>
  <si>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</si>
  <si>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</si>
  <si>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</si>
  <si>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</si>
  <si>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</si>
  <si>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</si>
  <si>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</si>
  <si>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</si>
  <si>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</si>
  <si>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</si>
  <si>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</si>
  <si>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</si>
  <si>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</si>
  <si>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</si>
  <si>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</si>
  <si>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</si>
  <si>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</si>
  <si>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</si>
  <si>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</si>
  <si>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</si>
  <si>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</si>
  <si>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</si>
  <si>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</si>
  <si>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</si>
  <si>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</si>
  <si>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</si>
  <si>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</si>
  <si>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</si>
  <si>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</si>
  <si>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</si>
  <si>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</si>
  <si>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</si>
  <si>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</si>
  <si>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</si>
  <si>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</si>
  <si>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</si>
  <si>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</si>
  <si>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</si>
  <si>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</si>
  <si>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</si>
  <si>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</si>
  <si>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</si>
  <si>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</si>
  <si>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</si>
  <si>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</si>
  <si>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</si>
  <si>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</si>
  <si>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</si>
  <si>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</si>
  <si>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</si>
  <si>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</si>
  <si>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</si>
  <si>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</si>
  <si>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</si>
  <si>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</si>
  <si>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</si>
  <si>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</si>
  <si>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</si>
  <si>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</si>
  <si>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</si>
  <si>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</si>
  <si>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</si>
  <si>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</si>
  <si>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</si>
  <si>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</si>
  <si>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</si>
  <si>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</si>
  <si>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</si>
  <si>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</si>
  <si>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</si>
  <si>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</si>
  <si>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</si>
  <si>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</si>
  <si>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</si>
  <si>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</si>
  <si>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</si>
  <si>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</si>
  <si>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</si>
  <si>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</si>
  <si>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</si>
  <si>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</si>
  <si>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</si>
  <si>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</si>
  <si>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</si>
  <si>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</si>
  <si>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</si>
  <si>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</si>
  <si>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</si>
  <si>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</si>
  <si>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</si>
  <si>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</si>
  <si>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</si>
  <si>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</si>
  <si>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</si>
  <si>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</si>
  <si>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</si>
  <si>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</si>
  <si>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</si>
  <si>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</si>
  <si>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</si>
  <si>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</si>
  <si>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</si>
  <si>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</si>
  <si>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</si>
  <si>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</si>
  <si>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</si>
  <si>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</si>
  <si>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</si>
  <si>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</si>
  <si>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</si>
  <si>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</si>
  <si>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</si>
  <si>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</si>
  <si>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</si>
  <si>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</si>
  <si>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</si>
  <si>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</si>
  <si>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</si>
  <si>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</si>
  <si>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</si>
  <si>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</si>
  <si>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</si>
  <si>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</si>
  <si>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</si>
  <si>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</si>
  <si>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</si>
  <si>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</si>
  <si>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</si>
  <si>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</si>
  <si>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</si>
  <si>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</si>
  <si>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</si>
  <si>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</si>
  <si>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</si>
  <si>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</si>
  <si>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</si>
  <si>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</si>
  <si>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</si>
  <si>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</si>
  <si>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</si>
  <si>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</si>
  <si>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</si>
  <si>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</si>
  <si>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</si>
  <si>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</si>
  <si>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</si>
  <si>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</si>
  <si>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</si>
  <si>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</si>
  <si>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</si>
  <si>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</si>
  <si>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</si>
  <si>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</si>
  <si>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</si>
  <si>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</si>
  <si>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</si>
  <si>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</si>
  <si>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</si>
  <si>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</si>
  <si>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</si>
  <si>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</si>
  <si>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</si>
  <si>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</si>
  <si>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</si>
  <si>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</si>
  <si>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</si>
  <si>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</si>
  <si>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</si>
  <si>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</si>
  <si>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</si>
  <si>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</si>
  <si>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</si>
  <si>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</si>
  <si>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</si>
  <si>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</si>
  <si>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</si>
  <si>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</si>
  <si>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</si>
  <si>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</si>
  <si>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</si>
  <si>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</si>
  <si>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</si>
  <si>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</si>
  <si>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</si>
  <si>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</si>
  <si>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</si>
  <si>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</si>
  <si>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</si>
  <si>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</si>
  <si>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</si>
  <si>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</si>
  <si>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</si>
  <si>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</si>
  <si>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</si>
  <si>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</si>
  <si>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</si>
  <si>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</si>
  <si>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</si>
  <si>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</si>
  <si>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</si>
  <si>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</si>
  <si>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</si>
  <si>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</si>
  <si>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</si>
  <si>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</si>
  <si>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</si>
  <si>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</si>
  <si>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</si>
  <si>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</si>
  <si>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</si>
  <si>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</si>
  <si>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</si>
  <si>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</si>
  <si>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</si>
  <si>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</si>
  <si>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</si>
  <si>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</si>
  <si>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</si>
  <si>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</si>
  <si>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</si>
  <si>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</si>
  <si>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</si>
  <si>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</si>
  <si>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</si>
  <si>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</si>
  <si>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</si>
  <si>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</si>
  <si>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</si>
  <si>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</si>
  <si>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</si>
  <si>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</si>
  <si>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</si>
  <si>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</si>
  <si>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</si>
  <si>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</si>
  <si>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</si>
  <si>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</si>
  <si>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</si>
  <si>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</si>
  <si>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</si>
  <si>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</si>
  <si>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</si>
  <si>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</si>
  <si>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</si>
  <si>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</si>
  <si>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</si>
  <si>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</si>
  <si>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</si>
  <si>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</si>
  <si>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</si>
  <si>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</si>
  <si>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</si>
  <si>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</si>
  <si>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</si>
  <si>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</si>
  <si>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</si>
  <si>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</si>
  <si>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</si>
  <si>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</si>
  <si>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</si>
  <si>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</si>
  <si>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</si>
  <si>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</si>
  <si>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</si>
  <si>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</si>
  <si>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</si>
  <si>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</si>
  <si>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</si>
  <si>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</si>
  <si>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</si>
  <si>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</si>
  <si>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</si>
  <si>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</si>
  <si>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</si>
  <si>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</si>
  <si>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</si>
  <si>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</si>
  <si>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</si>
  <si>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</si>
  <si>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</si>
  <si>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</si>
  <si>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</si>
  <si>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</si>
  <si>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</si>
  <si>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</si>
  <si>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</si>
  <si>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</si>
  <si>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</si>
  <si>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</si>
  <si>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</si>
  <si>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</si>
  <si>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</si>
  <si>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</si>
  <si>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</si>
  <si>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</si>
  <si>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</si>
  <si>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</si>
  <si>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</si>
  <si>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</si>
  <si>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</si>
  <si>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</si>
  <si>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</si>
  <si>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</si>
  <si>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</si>
  <si>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</si>
  <si>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</si>
  <si>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</si>
  <si>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</si>
  <si>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</si>
  <si>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</si>
  <si>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</si>
  <si>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</si>
  <si>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</si>
  <si>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</si>
  <si>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</si>
  <si>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</si>
  <si>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</si>
  <si>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</si>
  <si>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</si>
  <si>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</si>
  <si>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</si>
  <si>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</si>
  <si>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</si>
  <si>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</si>
  <si>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</si>
  <si>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</si>
  <si>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</si>
  <si>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</si>
  <si>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</si>
  <si>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</si>
  <si>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</si>
  <si>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</si>
  <si>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</si>
  <si>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</si>
  <si>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</si>
  <si>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</si>
  <si>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</si>
  <si>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</si>
  <si>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</si>
  <si>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</si>
  <si>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</si>
  <si>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</si>
  <si>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</si>
  <si>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</si>
  <si>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</si>
  <si>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</si>
  <si>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</si>
  <si>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</si>
  <si>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</si>
  <si>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</si>
  <si>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</si>
  <si>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</si>
  <si>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</si>
  <si>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</si>
  <si>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</si>
  <si>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</si>
  <si>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</si>
  <si>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</si>
  <si>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</si>
  <si>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</si>
  <si>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</si>
  <si>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</si>
  <si>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</si>
  <si>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Municipio de Uriangato Gto.</t>
  </si>
  <si>
    <t>al 31 de Diciembre de 2022 y al 31 de Diciembre de 2023</t>
  </si>
  <si>
    <t>Del 1 de Enero al 31 de Diciembre de 2023 (b)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</si>
  <si>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</si>
  <si>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</si>
  <si>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</si>
  <si>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</si>
  <si>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</si>
  <si>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</si>
  <si>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</si>
  <si>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</si>
  <si>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</si>
  <si>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</si>
  <si>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</si>
  <si>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</si>
  <si>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</si>
  <si>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</si>
  <si>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</si>
  <si>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</si>
  <si>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</si>
  <si>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</si>
  <si>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</si>
  <si>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</si>
  <si>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</si>
  <si>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</si>
  <si>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</si>
  <si>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</si>
  <si>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</si>
  <si>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</si>
  <si>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</si>
  <si>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</si>
  <si>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31111M410900200 SISTEMA PARA EL DESARR INT DE LA FAMILIA</t>
  </si>
  <si>
    <t>31111M410900300 COMISION MPAL DEL DEP Y AP A LA JUVENTUD</t>
  </si>
  <si>
    <t>31111M410900400 CASA DE LA CULTURA URIANGATO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</si>
</sst>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3" fontId="2" fillId="0" borderId="14" xfId="4" applyFont="1" applyFill="1" applyBorder="1" applyAlignment="1" applyProtection="1">
      <alignment horizontal="right" vertical="center"/>
      <protection locked="0"/>
    </xf>
    <xf numFmtId="43" fontId="0" fillId="2" borderId="16" xfId="4" applyFont="1" applyFill="1" applyBorder="1" applyAlignment="1">
      <alignment horizontal="right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3" xfId="4"/>
    <cellStyle name="Millares 6" xfId="5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34" zoomScale="70" zoomScaleNormal="70" workbookViewId="0">
      <selection activeCell="E46" sqref="E46:F46"/>
    </sheetView>
  </sheetViews>
  <sheetFormatPr baseColWidth="10" defaultColWidth="11" defaultRowHeight="15" x14ac:dyDescent="0.25"/>
  <cols>
    <col min="1" max="1" width="96.42578125" customWidth="1"/>
    <col min="2" max="2" width="19.140625" bestFit="1" customWidth="1"/>
    <col min="3" max="3" width="20.140625" bestFit="1" customWidth="1"/>
    <col min="4" max="4" width="98.7109375" bestFit="1" customWidth="1"/>
    <col min="5" max="5" width="19.140625" bestFit="1" customWidth="1"/>
    <col min="6" max="6" width="20.140625" bestFit="1" customWidth="1"/>
  </cols>
  <sheetData>
    <row r="1" spans="1:6" ht="40.9" customHeight="1" x14ac:dyDescent="0.25">
      <c r="A1" s="146" t="s">
        <v>0</v>
      </c>
      <c r="B1" s="147"/>
      <c r="C1" s="147"/>
      <c r="D1" s="147"/>
      <c r="E1" s="147"/>
      <c r="F1" s="148"/>
    </row>
    <row r="2" spans="1:6" ht="15" customHeight="1" x14ac:dyDescent="0.25">
      <c r="A2" s="114" t="s">
        <v>556</v>
      </c>
      <c r="B2" s="115"/>
      <c r="C2" s="115"/>
      <c r="D2" s="115"/>
      <c r="E2" s="115"/>
      <c r="F2" s="116"/>
    </row>
    <row r="3" spans="1:6" ht="15" customHeight="1" x14ac:dyDescent="0.25">
      <c r="A3" s="117" t="s">
        <v>1</v>
      </c>
      <c r="B3" s="118"/>
      <c r="C3" s="118"/>
      <c r="D3" s="118"/>
      <c r="E3" s="118"/>
      <c r="F3" s="119"/>
    </row>
    <row r="4" spans="1:6" ht="12.95" customHeight="1" x14ac:dyDescent="0.25">
      <c r="A4" s="117" t="s">
        <v>557</v>
      </c>
      <c r="B4" s="118"/>
      <c r="C4" s="118"/>
      <c r="D4" s="118"/>
      <c r="E4" s="118"/>
      <c r="F4" s="119"/>
    </row>
    <row r="5" spans="1:6" ht="12.95" customHeight="1" x14ac:dyDescent="0.25">
      <c r="A5" s="120" t="s">
        <v>2</v>
      </c>
      <c r="B5" s="121"/>
      <c r="C5" s="121"/>
      <c r="D5" s="121"/>
      <c r="E5" s="121"/>
      <c r="F5" s="122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f>SUM(B10:B16)</f>
        <v>95516096.569999993</v>
      </c>
      <c r="C9" s="49">
        <f>SUM(C10:C16)</f>
        <v>75695747.660000011</v>
      </c>
      <c r="D9" s="48" t="s">
        <v>12</v>
      </c>
      <c r="E9" s="49">
        <f>SUM(E10:E18)</f>
        <v>12066430.32</v>
      </c>
      <c r="F9" s="49">
        <f>SUM(F10:F18)</f>
        <v>8069027.459999999</v>
      </c>
    </row>
    <row r="10" spans="1:6" x14ac:dyDescent="0.25">
      <c r="A10" s="50" t="s">
        <v>13</v>
      </c>
      <c r="B10" s="49">
        <v>0</v>
      </c>
      <c r="C10" s="49">
        <v>0</v>
      </c>
      <c r="D10" s="50" t="s">
        <v>14</v>
      </c>
      <c r="E10" s="49">
        <v>21230.02</v>
      </c>
      <c r="F10" s="49">
        <v>29863.06</v>
      </c>
    </row>
    <row r="11" spans="1:6" x14ac:dyDescent="0.25">
      <c r="A11" s="50" t="s">
        <v>15</v>
      </c>
      <c r="B11" s="49">
        <v>10277987.050000001</v>
      </c>
      <c r="C11" s="49">
        <v>11668747.9</v>
      </c>
      <c r="D11" s="50" t="s">
        <v>16</v>
      </c>
      <c r="E11" s="49">
        <v>5952798.9800000004</v>
      </c>
      <c r="F11" s="49">
        <v>5236765.3499999996</v>
      </c>
    </row>
    <row r="12" spans="1:6" x14ac:dyDescent="0.25">
      <c r="A12" s="50" t="s">
        <v>17</v>
      </c>
      <c r="B12" s="49">
        <v>0</v>
      </c>
      <c r="C12" s="49">
        <v>0</v>
      </c>
      <c r="D12" s="50" t="s">
        <v>18</v>
      </c>
      <c r="E12" s="49">
        <v>1807198.63</v>
      </c>
      <c r="F12" s="49">
        <v>195824.93</v>
      </c>
    </row>
    <row r="13" spans="1:6" x14ac:dyDescent="0.25">
      <c r="A13" s="50" t="s">
        <v>19</v>
      </c>
      <c r="B13" s="49">
        <v>85238109.519999996</v>
      </c>
      <c r="C13" s="49">
        <v>61063157.200000003</v>
      </c>
      <c r="D13" s="50" t="s">
        <v>20</v>
      </c>
      <c r="E13" s="49">
        <v>0</v>
      </c>
      <c r="F13" s="49">
        <v>0</v>
      </c>
    </row>
    <row r="14" spans="1:6" x14ac:dyDescent="0.25">
      <c r="A14" s="50" t="s">
        <v>21</v>
      </c>
      <c r="B14" s="49">
        <v>0</v>
      </c>
      <c r="C14" s="49">
        <v>2963842.56</v>
      </c>
      <c r="D14" s="50" t="s">
        <v>22</v>
      </c>
      <c r="E14" s="49">
        <v>-3000</v>
      </c>
      <c r="F14" s="49">
        <v>1500</v>
      </c>
    </row>
    <row r="15" spans="1:6" x14ac:dyDescent="0.25">
      <c r="A15" s="50" t="s">
        <v>23</v>
      </c>
      <c r="B15" s="49">
        <v>0</v>
      </c>
      <c r="C15" s="49">
        <v>0</v>
      </c>
      <c r="D15" s="50" t="s">
        <v>24</v>
      </c>
      <c r="E15" s="49">
        <v>0</v>
      </c>
      <c r="F15" s="49">
        <v>0</v>
      </c>
    </row>
    <row r="16" spans="1:6" x14ac:dyDescent="0.25">
      <c r="A16" s="50" t="s">
        <v>25</v>
      </c>
      <c r="B16" s="49">
        <v>0</v>
      </c>
      <c r="C16" s="49">
        <v>0</v>
      </c>
      <c r="D16" s="50" t="s">
        <v>26</v>
      </c>
      <c r="E16" s="49">
        <v>3709335.51</v>
      </c>
      <c r="F16" s="49">
        <v>2553879.75</v>
      </c>
    </row>
    <row r="17" spans="1:6" x14ac:dyDescent="0.25">
      <c r="A17" s="48" t="s">
        <v>27</v>
      </c>
      <c r="B17" s="49">
        <f>SUM(B18:B24)</f>
        <v>682769.97000000009</v>
      </c>
      <c r="C17" s="49">
        <f>SUM(C18:C24)</f>
        <v>400401.88</v>
      </c>
      <c r="D17" s="50" t="s">
        <v>28</v>
      </c>
      <c r="E17" s="49">
        <v>0</v>
      </c>
      <c r="F17" s="49">
        <v>0</v>
      </c>
    </row>
    <row r="18" spans="1:6" x14ac:dyDescent="0.25">
      <c r="A18" s="50" t="s">
        <v>29</v>
      </c>
      <c r="B18" s="49">
        <v>0</v>
      </c>
      <c r="C18" s="49">
        <v>0</v>
      </c>
      <c r="D18" s="50" t="s">
        <v>30</v>
      </c>
      <c r="E18" s="49">
        <v>578867.18000000005</v>
      </c>
      <c r="F18" s="49">
        <v>51194.37</v>
      </c>
    </row>
    <row r="19" spans="1:6" x14ac:dyDescent="0.25">
      <c r="A19" s="50" t="s">
        <v>31</v>
      </c>
      <c r="B19" s="49">
        <v>541982.42000000004</v>
      </c>
      <c r="C19" s="49">
        <v>0</v>
      </c>
      <c r="D19" s="48" t="s">
        <v>32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33</v>
      </c>
      <c r="B20" s="49">
        <v>5500</v>
      </c>
      <c r="C20" s="49">
        <v>30500</v>
      </c>
      <c r="D20" s="50" t="s">
        <v>34</v>
      </c>
      <c r="E20" s="49">
        <v>0</v>
      </c>
      <c r="F20" s="49">
        <v>0</v>
      </c>
    </row>
    <row r="21" spans="1:6" x14ac:dyDescent="0.25">
      <c r="A21" s="50" t="s">
        <v>35</v>
      </c>
      <c r="B21" s="49">
        <v>0</v>
      </c>
      <c r="C21" s="49">
        <v>0</v>
      </c>
      <c r="D21" s="50" t="s">
        <v>36</v>
      </c>
      <c r="E21" s="49">
        <v>0</v>
      </c>
      <c r="F21" s="49">
        <v>0</v>
      </c>
    </row>
    <row r="22" spans="1:6" x14ac:dyDescent="0.25">
      <c r="A22" s="50" t="s">
        <v>37</v>
      </c>
      <c r="B22" s="49">
        <v>25000</v>
      </c>
      <c r="C22" s="49">
        <v>0</v>
      </c>
      <c r="D22" s="50" t="s">
        <v>38</v>
      </c>
      <c r="E22" s="49">
        <v>0</v>
      </c>
      <c r="F22" s="49">
        <v>0</v>
      </c>
    </row>
    <row r="23" spans="1:6" x14ac:dyDescent="0.25">
      <c r="A23" s="50" t="s">
        <v>39</v>
      </c>
      <c r="B23" s="49">
        <v>0</v>
      </c>
      <c r="C23" s="49">
        <v>0</v>
      </c>
      <c r="D23" s="48" t="s">
        <v>40</v>
      </c>
      <c r="E23" s="49">
        <f>E24+E25</f>
        <v>0</v>
      </c>
      <c r="F23" s="49">
        <f>F24+F25</f>
        <v>0</v>
      </c>
    </row>
    <row r="24" spans="1:6" x14ac:dyDescent="0.25">
      <c r="A24" s="50" t="s">
        <v>41</v>
      </c>
      <c r="B24" s="49">
        <v>110287.55</v>
      </c>
      <c r="C24" s="49">
        <v>369901.88</v>
      </c>
      <c r="D24" s="50" t="s">
        <v>42</v>
      </c>
      <c r="E24" s="49">
        <v>0</v>
      </c>
      <c r="F24" s="49">
        <v>0</v>
      </c>
    </row>
    <row r="25" spans="1:6" x14ac:dyDescent="0.25">
      <c r="A25" s="48" t="s">
        <v>43</v>
      </c>
      <c r="B25" s="49">
        <f>SUM(B26:B30)</f>
        <v>48460666.609999999</v>
      </c>
      <c r="C25" s="49">
        <f>SUM(C26:C30)</f>
        <v>18449471.84</v>
      </c>
      <c r="D25" s="50" t="s">
        <v>44</v>
      </c>
      <c r="E25" s="49">
        <v>0</v>
      </c>
      <c r="F25" s="49">
        <v>0</v>
      </c>
    </row>
    <row r="26" spans="1:6" x14ac:dyDescent="0.25">
      <c r="A26" s="50" t="s">
        <v>45</v>
      </c>
      <c r="B26" s="49">
        <v>10969.62</v>
      </c>
      <c r="C26" s="49">
        <v>27360</v>
      </c>
      <c r="D26" s="48" t="s">
        <v>46</v>
      </c>
      <c r="E26" s="49">
        <v>0</v>
      </c>
      <c r="F26" s="49">
        <v>0</v>
      </c>
    </row>
    <row r="27" spans="1:6" x14ac:dyDescent="0.25">
      <c r="A27" s="50" t="s">
        <v>47</v>
      </c>
      <c r="B27" s="49">
        <v>0</v>
      </c>
      <c r="C27" s="49">
        <v>0</v>
      </c>
      <c r="D27" s="48" t="s">
        <v>48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49</v>
      </c>
      <c r="B28" s="49">
        <v>0</v>
      </c>
      <c r="C28" s="49">
        <v>0</v>
      </c>
      <c r="D28" s="50" t="s">
        <v>50</v>
      </c>
      <c r="E28" s="49">
        <v>0</v>
      </c>
      <c r="F28" s="49">
        <v>0</v>
      </c>
    </row>
    <row r="29" spans="1:6" x14ac:dyDescent="0.25">
      <c r="A29" s="50" t="s">
        <v>51</v>
      </c>
      <c r="B29" s="49">
        <v>48449696.990000002</v>
      </c>
      <c r="C29" s="49">
        <v>18422111.84</v>
      </c>
      <c r="D29" s="50" t="s">
        <v>52</v>
      </c>
      <c r="E29" s="49">
        <v>0</v>
      </c>
      <c r="F29" s="49">
        <v>0</v>
      </c>
    </row>
    <row r="30" spans="1:6" x14ac:dyDescent="0.25">
      <c r="A30" s="50" t="s">
        <v>53</v>
      </c>
      <c r="B30" s="49">
        <v>0</v>
      </c>
      <c r="C30" s="49">
        <v>0</v>
      </c>
      <c r="D30" s="50" t="s">
        <v>54</v>
      </c>
      <c r="E30" s="49">
        <v>0</v>
      </c>
      <c r="F30" s="49">
        <v>0</v>
      </c>
    </row>
    <row r="31" spans="1:6" x14ac:dyDescent="0.25">
      <c r="A31" s="48" t="s">
        <v>55</v>
      </c>
      <c r="B31" s="49">
        <f>SUM(B32:B36)</f>
        <v>0</v>
      </c>
      <c r="C31" s="49">
        <f>SUM(C32:C36)</f>
        <v>0</v>
      </c>
      <c r="D31" s="48" t="s">
        <v>56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57</v>
      </c>
      <c r="B32" s="49">
        <v>0</v>
      </c>
      <c r="C32" s="49">
        <v>0</v>
      </c>
      <c r="D32" s="50" t="s">
        <v>58</v>
      </c>
      <c r="E32" s="49">
        <v>0</v>
      </c>
      <c r="F32" s="49">
        <v>0</v>
      </c>
    </row>
    <row r="33" spans="1:6" ht="14.45" customHeight="1" x14ac:dyDescent="0.25">
      <c r="A33" s="50" t="s">
        <v>59</v>
      </c>
      <c r="B33" s="49">
        <v>0</v>
      </c>
      <c r="C33" s="49">
        <v>0</v>
      </c>
      <c r="D33" s="50" t="s">
        <v>60</v>
      </c>
      <c r="E33" s="49">
        <v>0</v>
      </c>
      <c r="F33" s="49">
        <v>0</v>
      </c>
    </row>
    <row r="34" spans="1:6" ht="14.45" customHeight="1" x14ac:dyDescent="0.25">
      <c r="A34" s="50" t="s">
        <v>61</v>
      </c>
      <c r="B34" s="49">
        <v>0</v>
      </c>
      <c r="C34" s="49">
        <v>0</v>
      </c>
      <c r="D34" s="50" t="s">
        <v>62</v>
      </c>
      <c r="E34" s="49">
        <v>0</v>
      </c>
      <c r="F34" s="49">
        <v>0</v>
      </c>
    </row>
    <row r="35" spans="1:6" ht="14.45" customHeight="1" x14ac:dyDescent="0.25">
      <c r="A35" s="50" t="s">
        <v>63</v>
      </c>
      <c r="B35" s="49">
        <v>0</v>
      </c>
      <c r="C35" s="49">
        <v>0</v>
      </c>
      <c r="D35" s="50" t="s">
        <v>64</v>
      </c>
      <c r="E35" s="49">
        <v>0</v>
      </c>
      <c r="F35" s="49">
        <v>0</v>
      </c>
    </row>
    <row r="36" spans="1:6" ht="14.45" customHeight="1" x14ac:dyDescent="0.25">
      <c r="A36" s="50" t="s">
        <v>65</v>
      </c>
      <c r="B36" s="49">
        <v>0</v>
      </c>
      <c r="C36" s="49">
        <v>0</v>
      </c>
      <c r="D36" s="50" t="s">
        <v>66</v>
      </c>
      <c r="E36" s="49">
        <v>0</v>
      </c>
      <c r="F36" s="49">
        <v>0</v>
      </c>
    </row>
    <row r="37" spans="1:6" ht="14.45" customHeight="1" x14ac:dyDescent="0.25">
      <c r="A37" s="48" t="s">
        <v>67</v>
      </c>
      <c r="B37" s="49">
        <v>0</v>
      </c>
      <c r="C37" s="49">
        <v>0</v>
      </c>
      <c r="D37" s="50" t="s">
        <v>68</v>
      </c>
      <c r="E37" s="49">
        <v>0</v>
      </c>
      <c r="F37" s="49">
        <v>0</v>
      </c>
    </row>
    <row r="38" spans="1:6" x14ac:dyDescent="0.25">
      <c r="A38" s="48" t="s">
        <v>69</v>
      </c>
      <c r="B38" s="49">
        <f>SUM(B39:B40)</f>
        <v>0</v>
      </c>
      <c r="C38" s="49">
        <f>SUM(C39:C40)</f>
        <v>0</v>
      </c>
      <c r="D38" s="48" t="s">
        <v>70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71</v>
      </c>
      <c r="B39" s="49">
        <v>0</v>
      </c>
      <c r="C39" s="49">
        <v>0</v>
      </c>
      <c r="D39" s="50" t="s">
        <v>72</v>
      </c>
      <c r="E39" s="49">
        <v>0</v>
      </c>
      <c r="F39" s="49">
        <v>0</v>
      </c>
    </row>
    <row r="40" spans="1:6" x14ac:dyDescent="0.25">
      <c r="A40" s="50" t="s">
        <v>73</v>
      </c>
      <c r="B40" s="49">
        <v>0</v>
      </c>
      <c r="C40" s="49">
        <v>0</v>
      </c>
      <c r="D40" s="50" t="s">
        <v>74</v>
      </c>
      <c r="E40" s="49">
        <v>0</v>
      </c>
      <c r="F40" s="49">
        <v>0</v>
      </c>
    </row>
    <row r="41" spans="1:6" x14ac:dyDescent="0.25">
      <c r="A41" s="48" t="s">
        <v>75</v>
      </c>
      <c r="B41" s="49">
        <f>SUM(B42:B45)</f>
        <v>0</v>
      </c>
      <c r="C41" s="49">
        <f>SUM(C42:C45)</f>
        <v>0</v>
      </c>
      <c r="D41" s="50" t="s">
        <v>76</v>
      </c>
      <c r="E41" s="49">
        <v>0</v>
      </c>
      <c r="F41" s="49">
        <v>0</v>
      </c>
    </row>
    <row r="42" spans="1:6" x14ac:dyDescent="0.25">
      <c r="A42" s="50" t="s">
        <v>77</v>
      </c>
      <c r="B42" s="49">
        <v>0</v>
      </c>
      <c r="C42" s="49">
        <v>0</v>
      </c>
      <c r="D42" s="48" t="s">
        <v>78</v>
      </c>
      <c r="E42" s="49">
        <f>SUM(E43:E45)</f>
        <v>-2.98</v>
      </c>
      <c r="F42" s="49">
        <f>SUM(F43:F45)</f>
        <v>-1.07</v>
      </c>
    </row>
    <row r="43" spans="1:6" x14ac:dyDescent="0.25">
      <c r="A43" s="50" t="s">
        <v>79</v>
      </c>
      <c r="B43" s="49">
        <v>0</v>
      </c>
      <c r="C43" s="49">
        <v>0</v>
      </c>
      <c r="D43" s="50" t="s">
        <v>80</v>
      </c>
      <c r="E43" s="49">
        <v>0</v>
      </c>
      <c r="F43" s="49">
        <v>0</v>
      </c>
    </row>
    <row r="44" spans="1:6" x14ac:dyDescent="0.25">
      <c r="A44" s="50" t="s">
        <v>81</v>
      </c>
      <c r="B44" s="49">
        <v>0</v>
      </c>
      <c r="C44" s="49">
        <v>0</v>
      </c>
      <c r="D44" s="50" t="s">
        <v>82</v>
      </c>
      <c r="E44" s="49">
        <v>0</v>
      </c>
      <c r="F44" s="49">
        <v>0</v>
      </c>
    </row>
    <row r="45" spans="1:6" x14ac:dyDescent="0.25">
      <c r="A45" s="50" t="s">
        <v>83</v>
      </c>
      <c r="B45" s="49">
        <v>0</v>
      </c>
      <c r="C45" s="49">
        <v>0</v>
      </c>
      <c r="D45" s="50" t="s">
        <v>84</v>
      </c>
      <c r="E45" s="49">
        <v>-2.98</v>
      </c>
      <c r="F45" s="49">
        <v>-1.07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85</v>
      </c>
      <c r="B47" s="4">
        <f>B9+B17+B25+B31+B37+B38+B41</f>
        <v>144659533.14999998</v>
      </c>
      <c r="C47" s="4">
        <f>C9+C17+C25+C31+C37+C38+C41</f>
        <v>94545621.38000001</v>
      </c>
      <c r="D47" s="2" t="s">
        <v>86</v>
      </c>
      <c r="E47" s="4">
        <f>E9+E19+E23+E26+E27+E31+E38+E42</f>
        <v>12066427.34</v>
      </c>
      <c r="F47" s="4">
        <f>F9+F19+F23+F26+F27+F31+F38+F42</f>
        <v>8069026.3899999987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49">
        <v>0</v>
      </c>
      <c r="C50" s="49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49">
        <v>0</v>
      </c>
      <c r="C51" s="49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49">
        <v>152016280.91999999</v>
      </c>
      <c r="C52" s="49">
        <v>134541428.37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49">
        <v>55620039.049999997</v>
      </c>
      <c r="C53" s="49">
        <v>52816806.390000001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49">
        <v>5640189.46</v>
      </c>
      <c r="C54" s="49">
        <v>5640189.46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49">
        <v>-65490210.969999999</v>
      </c>
      <c r="C55" s="49">
        <v>-61647278.829999998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49">
        <v>745601.53</v>
      </c>
      <c r="C56" s="49">
        <v>745601.53</v>
      </c>
      <c r="D56" s="47"/>
      <c r="E56" s="51"/>
      <c r="F56" s="51"/>
    </row>
    <row r="57" spans="1:6" x14ac:dyDescent="0.25">
      <c r="A57" s="48" t="s">
        <v>102</v>
      </c>
      <c r="B57" s="49">
        <v>0</v>
      </c>
      <c r="C57" s="49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49">
        <v>0</v>
      </c>
      <c r="C58" s="49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12066427.34</v>
      </c>
      <c r="F59" s="4">
        <f>F47+F57</f>
        <v>8069026.3899999987</v>
      </c>
    </row>
    <row r="60" spans="1:6" x14ac:dyDescent="0.25">
      <c r="A60" s="3" t="s">
        <v>106</v>
      </c>
      <c r="B60" s="4">
        <f>SUM(B50:B58)</f>
        <v>148531899.98999998</v>
      </c>
      <c r="C60" s="4">
        <f>SUM(C50:C58)</f>
        <v>132096746.92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293191433.13999999</v>
      </c>
      <c r="C62" s="4">
        <f>SUM(C47+C60)</f>
        <v>226642368.30000001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49">
        <f>SUM(E64:E66)</f>
        <v>87785759.700000003</v>
      </c>
      <c r="F63" s="49">
        <f>SUM(F64:F66)</f>
        <v>86242446.530000001</v>
      </c>
    </row>
    <row r="64" spans="1:6" x14ac:dyDescent="0.25">
      <c r="A64" s="47"/>
      <c r="B64" s="47"/>
      <c r="C64" s="47"/>
      <c r="D64" s="48" t="s">
        <v>110</v>
      </c>
      <c r="E64" s="49">
        <v>82188557.620000005</v>
      </c>
      <c r="F64" s="49">
        <v>82188557.620000005</v>
      </c>
    </row>
    <row r="65" spans="1:6" x14ac:dyDescent="0.25">
      <c r="A65" s="47"/>
      <c r="B65" s="47"/>
      <c r="C65" s="47"/>
      <c r="D65" s="52" t="s">
        <v>111</v>
      </c>
      <c r="E65" s="49">
        <v>5597202.0800000001</v>
      </c>
      <c r="F65" s="49">
        <v>4053888.91</v>
      </c>
    </row>
    <row r="66" spans="1:6" x14ac:dyDescent="0.25">
      <c r="A66" s="47"/>
      <c r="B66" s="47"/>
      <c r="C66" s="47"/>
      <c r="D66" s="48" t="s">
        <v>112</v>
      </c>
      <c r="E66" s="49">
        <v>0</v>
      </c>
      <c r="F66" s="49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113</v>
      </c>
      <c r="E68" s="49">
        <f>SUM(E69:E73)</f>
        <v>193339246.09999999</v>
      </c>
      <c r="F68" s="49">
        <f>SUM(F69:F73)</f>
        <v>132330895.38</v>
      </c>
    </row>
    <row r="69" spans="1:6" x14ac:dyDescent="0.25">
      <c r="A69" s="55"/>
      <c r="B69" s="47"/>
      <c r="C69" s="47"/>
      <c r="D69" s="48" t="s">
        <v>114</v>
      </c>
      <c r="E69" s="49">
        <v>65957196.979999997</v>
      </c>
      <c r="F69" s="49">
        <v>24294245.239999998</v>
      </c>
    </row>
    <row r="70" spans="1:6" x14ac:dyDescent="0.25">
      <c r="A70" s="55"/>
      <c r="B70" s="47"/>
      <c r="C70" s="47"/>
      <c r="D70" s="48" t="s">
        <v>115</v>
      </c>
      <c r="E70" s="49">
        <v>128393049.12</v>
      </c>
      <c r="F70" s="49">
        <v>109047650.14</v>
      </c>
    </row>
    <row r="71" spans="1:6" x14ac:dyDescent="0.25">
      <c r="A71" s="55"/>
      <c r="B71" s="47"/>
      <c r="C71" s="47"/>
      <c r="D71" s="48" t="s">
        <v>116</v>
      </c>
      <c r="E71" s="49">
        <v>-1011000</v>
      </c>
      <c r="F71" s="49">
        <v>-1011000</v>
      </c>
    </row>
    <row r="72" spans="1:6" x14ac:dyDescent="0.25">
      <c r="A72" s="55"/>
      <c r="B72" s="47"/>
      <c r="C72" s="47"/>
      <c r="D72" s="48" t="s">
        <v>117</v>
      </c>
      <c r="E72" s="49">
        <v>0</v>
      </c>
      <c r="F72" s="49">
        <v>0</v>
      </c>
    </row>
    <row r="73" spans="1:6" x14ac:dyDescent="0.25">
      <c r="A73" s="55"/>
      <c r="B73" s="47"/>
      <c r="C73" s="47"/>
      <c r="D73" s="48" t="s">
        <v>118</v>
      </c>
      <c r="E73" s="49">
        <v>0</v>
      </c>
      <c r="F73" s="49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281125005.80000001</v>
      </c>
      <c r="F79" s="4">
        <f>F63+F68+F75</f>
        <v>218573341.91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293191433.13999999</v>
      </c>
      <c r="F81" s="4">
        <f>F59+F79</f>
        <v>226642368.29999998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B9:C62 E9:F45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69" t="s">
        <v>445</v>
      </c>
      <c r="B1" s="169"/>
      <c r="C1" s="169"/>
      <c r="D1" s="169"/>
      <c r="E1" s="169"/>
      <c r="F1" s="169"/>
      <c r="G1" s="169"/>
    </row>
    <row r="2" spans="1:7" x14ac:dyDescent="0.25">
      <c r="A2" s="132" t="str">
        <f>'Formato 1'!A2</f>
        <v xml:space="preserve"> Municipio de Uriangato Gto.</v>
      </c>
      <c r="B2" s="133"/>
      <c r="C2" s="133"/>
      <c r="D2" s="133"/>
      <c r="E2" s="133"/>
      <c r="F2" s="133"/>
      <c r="G2" s="134"/>
    </row>
    <row r="3" spans="1:7" x14ac:dyDescent="0.25">
      <c r="A3" s="135" t="s">
        <v>446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447</v>
      </c>
      <c r="B5" s="136"/>
      <c r="C5" s="136"/>
      <c r="D5" s="136"/>
      <c r="E5" s="136"/>
      <c r="F5" s="136"/>
      <c r="G5" s="137"/>
    </row>
    <row r="6" spans="1:7" x14ac:dyDescent="0.25">
      <c r="A6" s="167" t="s">
        <v>448</v>
      </c>
      <c r="B6" s="38">
        <v>2022</v>
      </c>
      <c r="C6" s="167">
        <f>+B6+1</f>
        <v>2023</v>
      </c>
      <c r="D6" s="167">
        <f>+C6+1</f>
        <v>2024</v>
      </c>
      <c r="E6" s="167">
        <f>+D6+1</f>
        <v>2025</v>
      </c>
      <c r="F6" s="167">
        <f>+E6+1</f>
        <v>2026</v>
      </c>
      <c r="G6" s="167">
        <f>+F6+1</f>
        <v>2027</v>
      </c>
    </row>
    <row r="7" spans="1:7" ht="83.25" customHeight="1" x14ac:dyDescent="0.25">
      <c r="A7" s="168"/>
      <c r="B7" s="72" t="s">
        <v>449</v>
      </c>
      <c r="C7" s="168"/>
      <c r="D7" s="168"/>
      <c r="E7" s="168"/>
      <c r="F7" s="168"/>
      <c r="G7" s="168"/>
    </row>
    <row r="8" spans="1:7" ht="30" x14ac:dyDescent="0.25">
      <c r="A8" s="73" t="s">
        <v>450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452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455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456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457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458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459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462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0" t="s">
        <v>464</v>
      </c>
      <c r="B1" s="170"/>
      <c r="C1" s="170"/>
      <c r="D1" s="170"/>
      <c r="E1" s="170"/>
      <c r="F1" s="170"/>
      <c r="G1" s="170"/>
    </row>
    <row r="2" spans="1:7" x14ac:dyDescent="0.25">
      <c r="A2" s="132" t="str">
        <f>'Formato 1'!A2</f>
        <v xml:space="preserve"> Municipio de Uriangato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465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447</v>
      </c>
      <c r="B5" s="118"/>
      <c r="C5" s="118"/>
      <c r="D5" s="118"/>
      <c r="E5" s="118"/>
      <c r="F5" s="118"/>
      <c r="G5" s="119"/>
    </row>
    <row r="6" spans="1:7" x14ac:dyDescent="0.25">
      <c r="A6" s="171" t="s">
        <v>466</v>
      </c>
      <c r="B6" s="38">
        <v>2022</v>
      </c>
      <c r="C6" s="167">
        <f>+B6+1</f>
        <v>2023</v>
      </c>
      <c r="D6" s="167">
        <f>+C6+1</f>
        <v>2024</v>
      </c>
      <c r="E6" s="167">
        <f>+D6+1</f>
        <v>2025</v>
      </c>
      <c r="F6" s="167">
        <f>+E6+1</f>
        <v>2026</v>
      </c>
      <c r="G6" s="167">
        <f>+F6+1</f>
        <v>2027</v>
      </c>
    </row>
    <row r="7" spans="1:7" ht="57.75" customHeight="1" x14ac:dyDescent="0.25">
      <c r="A7" s="172"/>
      <c r="B7" s="39" t="s">
        <v>449</v>
      </c>
      <c r="C7" s="168"/>
      <c r="D7" s="168"/>
      <c r="E7" s="168"/>
      <c r="F7" s="168"/>
      <c r="G7" s="168"/>
    </row>
    <row r="8" spans="1:7" x14ac:dyDescent="0.25">
      <c r="A8" s="27" t="s">
        <v>467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468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469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470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476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477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468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469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474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478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476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479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0" t="s">
        <v>480</v>
      </c>
      <c r="B1" s="170"/>
      <c r="C1" s="170"/>
      <c r="D1" s="170"/>
      <c r="E1" s="170"/>
      <c r="F1" s="170"/>
      <c r="G1" s="170"/>
    </row>
    <row r="2" spans="1:7" x14ac:dyDescent="0.25">
      <c r="A2" s="132" t="str">
        <f>'Formato 1'!A2</f>
        <v xml:space="preserve"> Municipio de Uriangato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481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174" t="s">
        <v>448</v>
      </c>
      <c r="B5" s="175">
        <v>2017</v>
      </c>
      <c r="C5" s="175">
        <f>+B5+1</f>
        <v>2018</v>
      </c>
      <c r="D5" s="175">
        <f>+C5+1</f>
        <v>2019</v>
      </c>
      <c r="E5" s="175">
        <f>+D5+1</f>
        <v>2020</v>
      </c>
      <c r="F5" s="175">
        <f>+E5+1</f>
        <v>2021</v>
      </c>
      <c r="G5" s="38">
        <f>+F5+1</f>
        <v>2022</v>
      </c>
    </row>
    <row r="6" spans="1:7" ht="32.25" x14ac:dyDescent="0.25">
      <c r="A6" s="157"/>
      <c r="B6" s="176"/>
      <c r="C6" s="176"/>
      <c r="D6" s="176"/>
      <c r="E6" s="176"/>
      <c r="F6" s="176"/>
      <c r="G6" s="39" t="s">
        <v>482</v>
      </c>
    </row>
    <row r="7" spans="1:7" x14ac:dyDescent="0.25">
      <c r="A7" s="64" t="s">
        <v>450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483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484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485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486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487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488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489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493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494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456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495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496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497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498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499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500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462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501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73" t="s">
        <v>503</v>
      </c>
      <c r="B39" s="173"/>
      <c r="C39" s="173"/>
      <c r="D39" s="173"/>
      <c r="E39" s="173"/>
      <c r="F39" s="173"/>
      <c r="G39" s="173"/>
    </row>
    <row r="40" spans="1:7" x14ac:dyDescent="0.25">
      <c r="A40" s="173" t="s">
        <v>504</v>
      </c>
      <c r="B40" s="173"/>
      <c r="C40" s="173"/>
      <c r="D40" s="173"/>
      <c r="E40" s="173"/>
      <c r="F40" s="173"/>
      <c r="G40" s="17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0" t="s">
        <v>505</v>
      </c>
      <c r="B1" s="170"/>
      <c r="C1" s="170"/>
      <c r="D1" s="170"/>
      <c r="E1" s="170"/>
      <c r="F1" s="170"/>
      <c r="G1" s="170"/>
    </row>
    <row r="2" spans="1:7" x14ac:dyDescent="0.25">
      <c r="A2" s="132" t="str">
        <f>'Formato 1'!A2</f>
        <v xml:space="preserve"> Municipio de Uriangato Gto.</v>
      </c>
      <c r="B2" s="133"/>
      <c r="C2" s="133"/>
      <c r="D2" s="133"/>
      <c r="E2" s="133"/>
      <c r="F2" s="133"/>
      <c r="G2" s="134"/>
    </row>
    <row r="3" spans="1:7" x14ac:dyDescent="0.25">
      <c r="A3" s="117" t="s">
        <v>506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177" t="s">
        <v>466</v>
      </c>
      <c r="B5" s="175">
        <v>2017</v>
      </c>
      <c r="C5" s="175">
        <f>+B5+1</f>
        <v>2018</v>
      </c>
      <c r="D5" s="175">
        <f>+C5+1</f>
        <v>2019</v>
      </c>
      <c r="E5" s="175">
        <f>+D5+1</f>
        <v>2020</v>
      </c>
      <c r="F5" s="175">
        <f>+E5+1</f>
        <v>2021</v>
      </c>
      <c r="G5" s="38">
        <v>2022</v>
      </c>
    </row>
    <row r="6" spans="1:7" ht="48.75" customHeight="1" x14ac:dyDescent="0.25">
      <c r="A6" s="178"/>
      <c r="B6" s="176"/>
      <c r="C6" s="176"/>
      <c r="D6" s="176"/>
      <c r="E6" s="176"/>
      <c r="F6" s="176"/>
      <c r="G6" s="39" t="s">
        <v>507</v>
      </c>
    </row>
    <row r="7" spans="1:7" x14ac:dyDescent="0.25">
      <c r="A7" s="27" t="s">
        <v>467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468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469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471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472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475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476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477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468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469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470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471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472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473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474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478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476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508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73" t="s">
        <v>503</v>
      </c>
      <c r="B32" s="173"/>
      <c r="C32" s="173"/>
      <c r="D32" s="173"/>
      <c r="E32" s="173"/>
      <c r="F32" s="173"/>
      <c r="G32" s="173"/>
    </row>
    <row r="33" spans="1:7" x14ac:dyDescent="0.25">
      <c r="A33" s="173" t="s">
        <v>504</v>
      </c>
      <c r="B33" s="173"/>
      <c r="C33" s="173"/>
      <c r="D33" s="173"/>
      <c r="E33" s="173"/>
      <c r="F33" s="173"/>
      <c r="G33" s="17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79" t="s">
        <v>509</v>
      </c>
      <c r="B1" s="179"/>
      <c r="C1" s="179"/>
      <c r="D1" s="179"/>
      <c r="E1" s="179"/>
      <c r="F1" s="179"/>
    </row>
    <row r="2" spans="1:6" ht="20.100000000000001" customHeight="1" x14ac:dyDescent="0.25">
      <c r="A2" s="114" t="str">
        <f>'Formato 1'!A2</f>
        <v xml:space="preserve"> Municipio de Uriangato Gto.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510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511</v>
      </c>
      <c r="C4" s="125" t="s">
        <v>512</v>
      </c>
      <c r="D4" s="125" t="s">
        <v>513</v>
      </c>
      <c r="E4" s="125" t="s">
        <v>514</v>
      </c>
      <c r="F4" s="125" t="s">
        <v>515</v>
      </c>
    </row>
    <row r="5" spans="1:6" ht="12.75" customHeight="1" x14ac:dyDescent="0.25">
      <c r="A5" s="19" t="s">
        <v>516</v>
      </c>
      <c r="B5" s="55"/>
      <c r="C5" s="55"/>
      <c r="D5" s="55"/>
      <c r="E5" s="55"/>
      <c r="F5" s="55"/>
    </row>
    <row r="6" spans="1:6" ht="30" x14ac:dyDescent="0.25">
      <c r="A6" s="61" t="s">
        <v>517</v>
      </c>
      <c r="B6" s="62"/>
      <c r="C6" s="62"/>
      <c r="D6" s="62"/>
      <c r="E6" s="62"/>
      <c r="F6" s="62"/>
    </row>
    <row r="7" spans="1:6" ht="15" x14ac:dyDescent="0.25">
      <c r="A7" s="61" t="s">
        <v>518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519</v>
      </c>
      <c r="B9" s="47"/>
      <c r="C9" s="47"/>
      <c r="D9" s="47"/>
      <c r="E9" s="47"/>
      <c r="F9" s="47"/>
    </row>
    <row r="10" spans="1:6" ht="15" x14ac:dyDescent="0.25">
      <c r="A10" s="61" t="s">
        <v>520</v>
      </c>
      <c r="B10" s="62"/>
      <c r="C10" s="62"/>
      <c r="D10" s="62"/>
      <c r="E10" s="62"/>
      <c r="F10" s="62"/>
    </row>
    <row r="11" spans="1:6" ht="15" x14ac:dyDescent="0.25">
      <c r="A11" s="83" t="s">
        <v>521</v>
      </c>
      <c r="B11" s="62"/>
      <c r="C11" s="62"/>
      <c r="D11" s="62"/>
      <c r="E11" s="62"/>
      <c r="F11" s="62"/>
    </row>
    <row r="12" spans="1:6" ht="15" x14ac:dyDescent="0.25">
      <c r="A12" s="83" t="s">
        <v>522</v>
      </c>
      <c r="B12" s="62"/>
      <c r="C12" s="62"/>
      <c r="D12" s="62"/>
      <c r="E12" s="62"/>
      <c r="F12" s="62"/>
    </row>
    <row r="13" spans="1:6" ht="15" x14ac:dyDescent="0.25">
      <c r="A13" s="83" t="s">
        <v>523</v>
      </c>
      <c r="B13" s="62"/>
      <c r="C13" s="62"/>
      <c r="D13" s="62"/>
      <c r="E13" s="62"/>
      <c r="F13" s="62"/>
    </row>
    <row r="14" spans="1:6" ht="15" x14ac:dyDescent="0.25">
      <c r="A14" s="61" t="s">
        <v>524</v>
      </c>
      <c r="B14" s="62"/>
      <c r="C14" s="62"/>
      <c r="D14" s="62"/>
      <c r="E14" s="62"/>
      <c r="F14" s="62"/>
    </row>
    <row r="15" spans="1:6" ht="15" x14ac:dyDescent="0.25">
      <c r="A15" s="83" t="s">
        <v>521</v>
      </c>
      <c r="B15" s="62"/>
      <c r="C15" s="62"/>
      <c r="D15" s="62"/>
      <c r="E15" s="62"/>
      <c r="F15" s="62"/>
    </row>
    <row r="16" spans="1:6" ht="15" x14ac:dyDescent="0.25">
      <c r="A16" s="83" t="s">
        <v>522</v>
      </c>
      <c r="B16" s="62"/>
      <c r="C16" s="62"/>
      <c r="D16" s="62"/>
      <c r="E16" s="62"/>
      <c r="F16" s="62"/>
    </row>
    <row r="17" spans="1:6" ht="15" x14ac:dyDescent="0.25">
      <c r="A17" s="83" t="s">
        <v>523</v>
      </c>
      <c r="B17" s="62"/>
      <c r="C17" s="62"/>
      <c r="D17" s="62"/>
      <c r="E17" s="62"/>
      <c r="F17" s="62"/>
    </row>
    <row r="18" spans="1:6" ht="15" x14ac:dyDescent="0.25">
      <c r="A18" s="61" t="s">
        <v>525</v>
      </c>
      <c r="B18" s="126"/>
      <c r="C18" s="62"/>
      <c r="D18" s="62"/>
      <c r="E18" s="62"/>
      <c r="F18" s="62"/>
    </row>
    <row r="19" spans="1:6" ht="15" x14ac:dyDescent="0.25">
      <c r="A19" s="61" t="s">
        <v>526</v>
      </c>
      <c r="B19" s="62"/>
      <c r="C19" s="62"/>
      <c r="D19" s="62"/>
      <c r="E19" s="62"/>
      <c r="F19" s="62"/>
    </row>
    <row r="20" spans="1:6" ht="30" x14ac:dyDescent="0.25">
      <c r="A20" s="61" t="s">
        <v>527</v>
      </c>
      <c r="B20" s="127"/>
      <c r="C20" s="127"/>
      <c r="D20" s="127"/>
      <c r="E20" s="127"/>
      <c r="F20" s="127"/>
    </row>
    <row r="21" spans="1:6" ht="30" x14ac:dyDescent="0.25">
      <c r="A21" s="61" t="s">
        <v>528</v>
      </c>
      <c r="B21" s="127"/>
      <c r="C21" s="127"/>
      <c r="D21" s="127"/>
      <c r="E21" s="127"/>
      <c r="F21" s="127"/>
    </row>
    <row r="22" spans="1:6" ht="30" x14ac:dyDescent="0.25">
      <c r="A22" s="61" t="s">
        <v>529</v>
      </c>
      <c r="B22" s="127"/>
      <c r="C22" s="127"/>
      <c r="D22" s="127"/>
      <c r="E22" s="127"/>
      <c r="F22" s="127"/>
    </row>
    <row r="23" spans="1:6" ht="15" x14ac:dyDescent="0.25">
      <c r="A23" s="61" t="s">
        <v>530</v>
      </c>
      <c r="B23" s="127"/>
      <c r="C23" s="127"/>
      <c r="D23" s="127"/>
      <c r="E23" s="127"/>
      <c r="F23" s="127"/>
    </row>
    <row r="24" spans="1:6" ht="15" x14ac:dyDescent="0.25">
      <c r="A24" s="61" t="s">
        <v>531</v>
      </c>
      <c r="B24" s="128"/>
      <c r="C24" s="62"/>
      <c r="D24" s="62"/>
      <c r="E24" s="62"/>
      <c r="F24" s="62"/>
    </row>
    <row r="25" spans="1:6" ht="15" x14ac:dyDescent="0.25">
      <c r="A25" s="61" t="s">
        <v>532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533</v>
      </c>
      <c r="B27" s="47"/>
      <c r="C27" s="47"/>
      <c r="D27" s="47"/>
      <c r="E27" s="47"/>
      <c r="F27" s="47"/>
    </row>
    <row r="28" spans="1:6" ht="15" x14ac:dyDescent="0.25">
      <c r="A28" s="61" t="s">
        <v>534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535</v>
      </c>
      <c r="B30" s="47"/>
      <c r="C30" s="47"/>
      <c r="D30" s="47"/>
      <c r="E30" s="47"/>
      <c r="F30" s="47"/>
    </row>
    <row r="31" spans="1:6" ht="15" x14ac:dyDescent="0.25">
      <c r="A31" s="61" t="s">
        <v>520</v>
      </c>
      <c r="B31" s="62"/>
      <c r="C31" s="62"/>
      <c r="D31" s="62"/>
      <c r="E31" s="62"/>
      <c r="F31" s="62"/>
    </row>
    <row r="32" spans="1:6" ht="15" x14ac:dyDescent="0.25">
      <c r="A32" s="61" t="s">
        <v>524</v>
      </c>
      <c r="B32" s="62"/>
      <c r="C32" s="62"/>
      <c r="D32" s="62"/>
      <c r="E32" s="62"/>
      <c r="F32" s="62"/>
    </row>
    <row r="33" spans="1:6" ht="15" x14ac:dyDescent="0.25">
      <c r="A33" s="61" t="s">
        <v>536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537</v>
      </c>
      <c r="B35" s="47"/>
      <c r="C35" s="47"/>
      <c r="D35" s="47"/>
      <c r="E35" s="47"/>
      <c r="F35" s="47"/>
    </row>
    <row r="36" spans="1:6" ht="15" x14ac:dyDescent="0.25">
      <c r="A36" s="61" t="s">
        <v>538</v>
      </c>
      <c r="B36" s="62"/>
      <c r="C36" s="62"/>
      <c r="D36" s="62"/>
      <c r="E36" s="62"/>
      <c r="F36" s="62"/>
    </row>
    <row r="37" spans="1:6" ht="15" x14ac:dyDescent="0.25">
      <c r="A37" s="61" t="s">
        <v>539</v>
      </c>
      <c r="B37" s="62"/>
      <c r="C37" s="62"/>
      <c r="D37" s="62"/>
      <c r="E37" s="62"/>
      <c r="F37" s="62"/>
    </row>
    <row r="38" spans="1:6" ht="15" x14ac:dyDescent="0.25">
      <c r="A38" s="61" t="s">
        <v>540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541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542</v>
      </c>
      <c r="B42" s="47"/>
      <c r="C42" s="47"/>
      <c r="D42" s="47"/>
      <c r="E42" s="47"/>
      <c r="F42" s="47"/>
    </row>
    <row r="43" spans="1:6" ht="15" x14ac:dyDescent="0.25">
      <c r="A43" s="61" t="s">
        <v>543</v>
      </c>
      <c r="B43" s="62"/>
      <c r="C43" s="62"/>
      <c r="D43" s="62"/>
      <c r="E43" s="62"/>
      <c r="F43" s="62"/>
    </row>
    <row r="44" spans="1:6" ht="15" x14ac:dyDescent="0.25">
      <c r="A44" s="61" t="s">
        <v>544</v>
      </c>
      <c r="B44" s="62"/>
      <c r="C44" s="62"/>
      <c r="D44" s="62"/>
      <c r="E44" s="62"/>
      <c r="F44" s="62"/>
    </row>
    <row r="45" spans="1:6" ht="15" x14ac:dyDescent="0.25">
      <c r="A45" s="61" t="s">
        <v>545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546</v>
      </c>
      <c r="B47" s="47"/>
      <c r="C47" s="47"/>
      <c r="D47" s="47"/>
      <c r="E47" s="47"/>
      <c r="F47" s="47"/>
    </row>
    <row r="48" spans="1:6" ht="15" x14ac:dyDescent="0.25">
      <c r="A48" s="61" t="s">
        <v>544</v>
      </c>
      <c r="B48" s="127"/>
      <c r="C48" s="127"/>
      <c r="D48" s="127"/>
      <c r="E48" s="127"/>
      <c r="F48" s="127"/>
    </row>
    <row r="49" spans="1:6" ht="15" x14ac:dyDescent="0.25">
      <c r="A49" s="61" t="s">
        <v>545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547</v>
      </c>
      <c r="B51" s="47"/>
      <c r="C51" s="47"/>
      <c r="D51" s="47"/>
      <c r="E51" s="47"/>
      <c r="F51" s="47"/>
    </row>
    <row r="52" spans="1:6" ht="15" x14ac:dyDescent="0.25">
      <c r="A52" s="61" t="s">
        <v>544</v>
      </c>
      <c r="B52" s="62"/>
      <c r="C52" s="62"/>
      <c r="D52" s="62"/>
      <c r="E52" s="62"/>
      <c r="F52" s="62"/>
    </row>
    <row r="53" spans="1:6" ht="15" x14ac:dyDescent="0.25">
      <c r="A53" s="61" t="s">
        <v>545</v>
      </c>
      <c r="B53" s="62"/>
      <c r="C53" s="62"/>
      <c r="D53" s="62"/>
      <c r="E53" s="62"/>
      <c r="F53" s="62"/>
    </row>
    <row r="54" spans="1:6" ht="15" x14ac:dyDescent="0.25">
      <c r="A54" s="61" t="s">
        <v>548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549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544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545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550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551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552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553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554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555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13" zoomScale="94" zoomScaleNormal="110" workbookViewId="0">
      <selection activeCell="A4" sqref="A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6" t="s">
        <v>124</v>
      </c>
      <c r="B1" s="147"/>
      <c r="C1" s="147"/>
      <c r="D1" s="147"/>
      <c r="E1" s="147"/>
      <c r="F1" s="147"/>
      <c r="G1" s="147"/>
      <c r="H1" s="148"/>
    </row>
    <row r="2" spans="1:8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143">
        <v>8069026.3899999997</v>
      </c>
      <c r="C18" s="144"/>
      <c r="D18" s="144"/>
      <c r="E18" s="144"/>
      <c r="F18" s="145">
        <v>12066427.34</v>
      </c>
      <c r="G18" s="112"/>
      <c r="H18" s="112"/>
    </row>
    <row r="19" spans="1:8" ht="16.5" customHeight="1" x14ac:dyDescent="0.25">
      <c r="A19" s="111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144</v>
      </c>
      <c r="B20" s="4">
        <f t="shared" ref="B20:H20" si="3">B8+B18</f>
        <v>8069026.3899999997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12066427.34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49" t="s">
        <v>154</v>
      </c>
      <c r="B33" s="149"/>
      <c r="C33" s="149"/>
      <c r="D33" s="149"/>
      <c r="E33" s="149"/>
      <c r="F33" s="149"/>
      <c r="G33" s="149"/>
      <c r="H33" s="149"/>
    </row>
    <row r="34" spans="1:8" ht="14.45" customHeight="1" x14ac:dyDescent="0.25">
      <c r="A34" s="149"/>
      <c r="B34" s="149"/>
      <c r="C34" s="149"/>
      <c r="D34" s="149"/>
      <c r="E34" s="149"/>
      <c r="F34" s="149"/>
      <c r="G34" s="149"/>
      <c r="H34" s="149"/>
    </row>
    <row r="35" spans="1:8" ht="14.45" customHeight="1" x14ac:dyDescent="0.25">
      <c r="A35" s="149"/>
      <c r="B35" s="149"/>
      <c r="C35" s="149"/>
      <c r="D35" s="149"/>
      <c r="E35" s="149"/>
      <c r="F35" s="149"/>
      <c r="G35" s="149"/>
      <c r="H35" s="149"/>
    </row>
    <row r="36" spans="1:8" ht="14.45" customHeight="1" x14ac:dyDescent="0.25">
      <c r="A36" s="149"/>
      <c r="B36" s="149"/>
      <c r="C36" s="149"/>
      <c r="D36" s="149"/>
      <c r="E36" s="149"/>
      <c r="F36" s="149"/>
      <c r="G36" s="149"/>
      <c r="H36" s="149"/>
    </row>
    <row r="37" spans="1:8" ht="14.45" customHeight="1" x14ac:dyDescent="0.25">
      <c r="A37" s="149"/>
      <c r="B37" s="149"/>
      <c r="C37" s="149"/>
      <c r="D37" s="149"/>
      <c r="E37" s="149"/>
      <c r="F37" s="149"/>
      <c r="G37" s="149"/>
      <c r="H37" s="149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G11:H21 B17:B30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70" workbookViewId="0">
      <selection activeCell="A4" sqref="A4:K4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0" t="s">
        <v>165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558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178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179</v>
      </c>
      <c r="B9" s="104">
        <v>44927</v>
      </c>
      <c r="C9" s="104">
        <v>44927</v>
      </c>
      <c r="D9" s="104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180</v>
      </c>
      <c r="B10" s="104">
        <v>44927</v>
      </c>
      <c r="C10" s="104">
        <v>44927</v>
      </c>
      <c r="D10" s="104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181</v>
      </c>
      <c r="B11" s="104">
        <v>44927</v>
      </c>
      <c r="C11" s="104">
        <v>44927</v>
      </c>
      <c r="D11" s="104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182</v>
      </c>
      <c r="B12" s="104">
        <v>44927</v>
      </c>
      <c r="C12" s="104">
        <v>44927</v>
      </c>
      <c r="D12" s="104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183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184</v>
      </c>
      <c r="B15" s="104">
        <v>44927</v>
      </c>
      <c r="C15" s="104">
        <v>44927</v>
      </c>
      <c r="D15" s="104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185</v>
      </c>
      <c r="B16" s="104">
        <v>44927</v>
      </c>
      <c r="C16" s="104">
        <v>44927</v>
      </c>
      <c r="D16" s="104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186</v>
      </c>
      <c r="B17" s="104">
        <v>44927</v>
      </c>
      <c r="C17" s="104">
        <v>44927</v>
      </c>
      <c r="D17" s="104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187</v>
      </c>
      <c r="B18" s="104">
        <v>44927</v>
      </c>
      <c r="C18" s="104">
        <v>44927</v>
      </c>
      <c r="D18" s="104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188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0" zoomScale="67" zoomScaleNormal="53" workbookViewId="0">
      <selection activeCell="A8" sqref="A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0" t="s">
        <v>189</v>
      </c>
      <c r="B1" s="151"/>
      <c r="C1" s="151"/>
      <c r="D1" s="152"/>
    </row>
    <row r="2" spans="1:4" x14ac:dyDescent="0.25">
      <c r="A2" s="114" t="str">
        <f>'Formato 1'!A2</f>
        <v xml:space="preserve"> Municipio de Uriangato Gto.</v>
      </c>
      <c r="B2" s="115"/>
      <c r="C2" s="115"/>
      <c r="D2" s="116"/>
    </row>
    <row r="3" spans="1:4" x14ac:dyDescent="0.25">
      <c r="A3" s="117" t="s">
        <v>190</v>
      </c>
      <c r="B3" s="118"/>
      <c r="C3" s="118"/>
      <c r="D3" s="119"/>
    </row>
    <row r="4" spans="1:4" x14ac:dyDescent="0.25">
      <c r="A4" s="117" t="str">
        <f>'Formato 3'!A4</f>
        <v>Del 1 de Enero al 31 de Diciembre de 2023 (b)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242419718.18000001</v>
      </c>
      <c r="C8" s="15">
        <f>SUM(C9:C11)</f>
        <v>352299092.39999998</v>
      </c>
      <c r="D8" s="15">
        <f>SUM(D9:D11)</f>
        <v>352299092.39999998</v>
      </c>
    </row>
    <row r="9" spans="1:4" x14ac:dyDescent="0.25">
      <c r="A9" s="60" t="s">
        <v>195</v>
      </c>
      <c r="B9" s="97">
        <v>177904023.38</v>
      </c>
      <c r="C9" s="97">
        <v>236585907.50999999</v>
      </c>
      <c r="D9" s="97">
        <v>236585907.50999999</v>
      </c>
    </row>
    <row r="10" spans="1:4" x14ac:dyDescent="0.25">
      <c r="A10" s="60" t="s">
        <v>196</v>
      </c>
      <c r="B10" s="97">
        <v>64515694.799999997</v>
      </c>
      <c r="C10" s="97">
        <v>115713184.89</v>
      </c>
      <c r="D10" s="97">
        <v>115713184.89</v>
      </c>
    </row>
    <row r="11" spans="1:4" x14ac:dyDescent="0.25">
      <c r="A11" s="60" t="s">
        <v>197</v>
      </c>
      <c r="B11" s="97">
        <f>B44</f>
        <v>0</v>
      </c>
      <c r="C11" s="97">
        <f>C44</f>
        <v>0</v>
      </c>
      <c r="D11" s="97">
        <f>D44</f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198</v>
      </c>
      <c r="B13" s="15">
        <f>SUM(B14:B15)</f>
        <v>242419718.18000001</v>
      </c>
      <c r="C13" s="15">
        <f t="shared" ref="C13:D13" si="0">SUM(C14:C15)</f>
        <v>305954202.30000001</v>
      </c>
      <c r="D13" s="15">
        <f t="shared" si="0"/>
        <v>298167884.39999998</v>
      </c>
    </row>
    <row r="14" spans="1:4" x14ac:dyDescent="0.25">
      <c r="A14" s="60" t="s">
        <v>199</v>
      </c>
      <c r="B14" s="97">
        <v>177904023.38</v>
      </c>
      <c r="C14" s="97">
        <v>201478020.05000001</v>
      </c>
      <c r="D14" s="97">
        <v>194354804</v>
      </c>
    </row>
    <row r="15" spans="1:4" x14ac:dyDescent="0.25">
      <c r="A15" s="60" t="s">
        <v>200</v>
      </c>
      <c r="B15" s="97">
        <v>64515694.799999997</v>
      </c>
      <c r="C15" s="97">
        <v>104476182.25</v>
      </c>
      <c r="D15" s="97">
        <v>103813080.40000001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201</v>
      </c>
      <c r="B17" s="16">
        <v>0</v>
      </c>
      <c r="C17" s="15">
        <f>C18+C19</f>
        <v>-11615524.070000004</v>
      </c>
      <c r="D17" s="15">
        <f>D18+D19</f>
        <v>-12847582.810000002</v>
      </c>
    </row>
    <row r="18" spans="1:4" x14ac:dyDescent="0.25">
      <c r="A18" s="60" t="s">
        <v>202</v>
      </c>
      <c r="B18" s="17">
        <v>0</v>
      </c>
      <c r="C18" s="49">
        <v>26929497.239999998</v>
      </c>
      <c r="D18" s="49">
        <v>25697438.5</v>
      </c>
    </row>
    <row r="19" spans="1:4" x14ac:dyDescent="0.25">
      <c r="A19" s="60" t="s">
        <v>203</v>
      </c>
      <c r="B19" s="17">
        <v>0</v>
      </c>
      <c r="C19" s="49">
        <v>-38545021.310000002</v>
      </c>
      <c r="D19" s="49">
        <v>-38545021.310000002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204</v>
      </c>
      <c r="B21" s="15">
        <f>B8-B13+B17</f>
        <v>0</v>
      </c>
      <c r="C21" s="15">
        <f>C8-C13+C17</f>
        <v>34729366.029999956</v>
      </c>
      <c r="D21" s="15">
        <f>D8-D13+D17</f>
        <v>41283625.189999998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205</v>
      </c>
      <c r="B23" s="15">
        <f>B21-B11</f>
        <v>0</v>
      </c>
      <c r="C23" s="15">
        <f>C21-C11</f>
        <v>34729366.029999956</v>
      </c>
      <c r="D23" s="15">
        <f>D21-D11</f>
        <v>41283625.189999998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0</v>
      </c>
      <c r="C25" s="15">
        <f>C23-C17</f>
        <v>46344890.099999964</v>
      </c>
      <c r="D25" s="15">
        <f>D23-D17</f>
        <v>54131208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211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212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46344890.099999964</v>
      </c>
      <c r="D33" s="4">
        <f>D25+D29</f>
        <v>54131208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216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217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219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220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8" t="s">
        <v>222</v>
      </c>
      <c r="B48" s="99">
        <f>B9</f>
        <v>177904023.38</v>
      </c>
      <c r="C48" s="99">
        <f>C9</f>
        <v>236585907.50999999</v>
      </c>
      <c r="D48" s="99">
        <f>D9</f>
        <v>236585907.50999999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216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219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199</v>
      </c>
      <c r="B53" s="49">
        <f>B14</f>
        <v>177904023.38</v>
      </c>
      <c r="C53" s="49">
        <f>C14</f>
        <v>201478020.05000001</v>
      </c>
      <c r="D53" s="49">
        <f>D14</f>
        <v>194354804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202</v>
      </c>
      <c r="B55" s="23">
        <v>0</v>
      </c>
      <c r="C55" s="49">
        <f>C18</f>
        <v>26929497.239999998</v>
      </c>
      <c r="D55" s="49">
        <f>D18</f>
        <v>25697438.5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224</v>
      </c>
      <c r="B57" s="4">
        <f>B48+B49-B53+B55</f>
        <v>0</v>
      </c>
      <c r="C57" s="4">
        <f>C48+C49-C53+C55</f>
        <v>62037384.699999973</v>
      </c>
      <c r="D57" s="4">
        <f>D48+D49-D53+D55</f>
        <v>67928542.00999999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0</v>
      </c>
      <c r="C59" s="4">
        <f>C57-C49</f>
        <v>62037384.699999973</v>
      </c>
      <c r="D59" s="4">
        <f>D57-D49</f>
        <v>67928542.00999999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8" t="s">
        <v>196</v>
      </c>
      <c r="B63" s="101">
        <f>B10</f>
        <v>64515694.799999997</v>
      </c>
      <c r="C63" s="101">
        <f>C10</f>
        <v>115713184.89</v>
      </c>
      <c r="D63" s="101">
        <f>D10</f>
        <v>115713184.89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217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220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227</v>
      </c>
      <c r="B68" s="97">
        <f>B15</f>
        <v>64515694.799999997</v>
      </c>
      <c r="C68" s="97">
        <f>C15</f>
        <v>104476182.25</v>
      </c>
      <c r="D68" s="97">
        <f>D15</f>
        <v>103813080.40000001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203</v>
      </c>
      <c r="B70" s="17">
        <v>0</v>
      </c>
      <c r="C70" s="97">
        <f>C19</f>
        <v>-38545021.310000002</v>
      </c>
      <c r="D70" s="97">
        <f>D19</f>
        <v>-38545021.310000002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228</v>
      </c>
      <c r="B72" s="15">
        <f>B63+B64-B68+B70</f>
        <v>0</v>
      </c>
      <c r="C72" s="15">
        <f>C63+C64-C68+C70</f>
        <v>-27308018.670000002</v>
      </c>
      <c r="D72" s="15">
        <f>D63+D64-D68+D70</f>
        <v>-26644916.820000008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229</v>
      </c>
      <c r="B74" s="15">
        <f>B72-B64</f>
        <v>0</v>
      </c>
      <c r="C74" s="15">
        <f>C72-C64</f>
        <v>-27308018.670000002</v>
      </c>
      <c r="D74" s="15">
        <f>D72-D64</f>
        <v>-26644916.820000008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5" zoomScale="76" zoomScaleNormal="115" workbookViewId="0">
      <selection activeCell="G41" sqref="G4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0" t="s">
        <v>230</v>
      </c>
      <c r="B1" s="151"/>
      <c r="C1" s="151"/>
      <c r="D1" s="151"/>
      <c r="E1" s="151"/>
      <c r="F1" s="151"/>
      <c r="G1" s="152"/>
    </row>
    <row r="2" spans="1:7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231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53" t="s">
        <v>232</v>
      </c>
      <c r="B6" s="155" t="s">
        <v>233</v>
      </c>
      <c r="C6" s="155"/>
      <c r="D6" s="155"/>
      <c r="E6" s="155"/>
      <c r="F6" s="155"/>
      <c r="G6" s="155" t="s">
        <v>234</v>
      </c>
    </row>
    <row r="7" spans="1:7" ht="30" x14ac:dyDescent="0.25">
      <c r="A7" s="154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55"/>
    </row>
    <row r="8" spans="1:7" x14ac:dyDescent="0.25">
      <c r="A8" s="27" t="s">
        <v>239</v>
      </c>
      <c r="B8" s="94"/>
      <c r="C8" s="94"/>
      <c r="D8" s="94"/>
      <c r="E8" s="94"/>
      <c r="F8" s="94"/>
      <c r="G8" s="94"/>
    </row>
    <row r="9" spans="1:7" x14ac:dyDescent="0.25">
      <c r="A9" s="60" t="s">
        <v>240</v>
      </c>
      <c r="B9" s="49">
        <v>25198209.050000001</v>
      </c>
      <c r="C9" s="49">
        <v>2070000</v>
      </c>
      <c r="D9" s="49">
        <f>B9+C9</f>
        <v>27268209.050000001</v>
      </c>
      <c r="E9" s="49">
        <v>27053007.23</v>
      </c>
      <c r="F9" s="49">
        <v>27053007.059999999</v>
      </c>
      <c r="G9" s="49">
        <f>F9-B9</f>
        <v>1854798.0099999979</v>
      </c>
    </row>
    <row r="10" spans="1:7" x14ac:dyDescent="0.25">
      <c r="A10" s="60" t="s">
        <v>241</v>
      </c>
      <c r="B10" s="49">
        <v>0</v>
      </c>
      <c r="C10" s="49">
        <v>0</v>
      </c>
      <c r="D10" s="49">
        <f t="shared" ref="D10:D15" si="0">B10+C10</f>
        <v>0</v>
      </c>
      <c r="E10" s="49">
        <v>0</v>
      </c>
      <c r="F10" s="49">
        <v>0</v>
      </c>
      <c r="G10" s="49">
        <f t="shared" ref="G10:G39" si="1">F10-B10</f>
        <v>0</v>
      </c>
    </row>
    <row r="11" spans="1:7" x14ac:dyDescent="0.25">
      <c r="A11" s="60" t="s">
        <v>242</v>
      </c>
      <c r="B11" s="49">
        <v>1498565.88</v>
      </c>
      <c r="C11" s="49">
        <v>-100000</v>
      </c>
      <c r="D11" s="49">
        <f t="shared" si="0"/>
        <v>1398565.88</v>
      </c>
      <c r="E11" s="49">
        <v>1037063.94</v>
      </c>
      <c r="F11" s="49">
        <v>1037063.96</v>
      </c>
      <c r="G11" s="49">
        <f t="shared" si="1"/>
        <v>-461501.91999999993</v>
      </c>
    </row>
    <row r="12" spans="1:7" x14ac:dyDescent="0.25">
      <c r="A12" s="60" t="s">
        <v>243</v>
      </c>
      <c r="B12" s="49">
        <v>22330621.91</v>
      </c>
      <c r="C12" s="49">
        <v>-383414.59</v>
      </c>
      <c r="D12" s="49">
        <f t="shared" si="0"/>
        <v>21947207.32</v>
      </c>
      <c r="E12" s="49">
        <v>21944754.449999999</v>
      </c>
      <c r="F12" s="49">
        <v>21944754.460000001</v>
      </c>
      <c r="G12" s="49">
        <f t="shared" si="1"/>
        <v>-385867.44999999925</v>
      </c>
    </row>
    <row r="13" spans="1:7" x14ac:dyDescent="0.25">
      <c r="A13" s="60" t="s">
        <v>244</v>
      </c>
      <c r="B13" s="49">
        <v>2097517.36</v>
      </c>
      <c r="C13" s="49">
        <v>5319860.25</v>
      </c>
      <c r="D13" s="49">
        <f t="shared" si="0"/>
        <v>7417377.6099999994</v>
      </c>
      <c r="E13" s="49">
        <v>7464875.0300000003</v>
      </c>
      <c r="F13" s="49">
        <v>7464875.0700000003</v>
      </c>
      <c r="G13" s="49">
        <f t="shared" si="1"/>
        <v>5367357.7100000009</v>
      </c>
    </row>
    <row r="14" spans="1:7" x14ac:dyDescent="0.25">
      <c r="A14" s="60" t="s">
        <v>245</v>
      </c>
      <c r="B14" s="49">
        <v>1680575.7</v>
      </c>
      <c r="C14" s="49">
        <v>792939.01</v>
      </c>
      <c r="D14" s="49">
        <f t="shared" si="0"/>
        <v>2473514.71</v>
      </c>
      <c r="E14" s="49">
        <v>2556364.5</v>
      </c>
      <c r="F14" s="49">
        <v>2556364.6</v>
      </c>
      <c r="G14" s="49">
        <f t="shared" si="1"/>
        <v>875788.90000000014</v>
      </c>
    </row>
    <row r="15" spans="1:7" x14ac:dyDescent="0.25">
      <c r="A15" s="60" t="s">
        <v>246</v>
      </c>
      <c r="B15" s="49">
        <v>0</v>
      </c>
      <c r="C15" s="49">
        <v>0</v>
      </c>
      <c r="D15" s="49">
        <f t="shared" si="0"/>
        <v>0</v>
      </c>
      <c r="E15" s="49">
        <v>0</v>
      </c>
      <c r="F15" s="49">
        <v>0</v>
      </c>
      <c r="G15" s="49">
        <f t="shared" si="1"/>
        <v>0</v>
      </c>
    </row>
    <row r="16" spans="1:7" x14ac:dyDescent="0.25">
      <c r="A16" s="95" t="s">
        <v>247</v>
      </c>
      <c r="B16" s="49">
        <f t="shared" ref="B16:F16" si="2">SUM(B17:B27)</f>
        <v>123357580.5</v>
      </c>
      <c r="C16" s="49">
        <f t="shared" si="2"/>
        <v>24258841.48</v>
      </c>
      <c r="D16" s="49">
        <f t="shared" si="2"/>
        <v>147616421.97999999</v>
      </c>
      <c r="E16" s="49">
        <f t="shared" si="2"/>
        <v>145866343.37</v>
      </c>
      <c r="F16" s="49">
        <f t="shared" si="2"/>
        <v>145866343.37</v>
      </c>
      <c r="G16" s="49">
        <f t="shared" si="1"/>
        <v>22508762.870000005</v>
      </c>
    </row>
    <row r="17" spans="1:7" x14ac:dyDescent="0.25">
      <c r="A17" s="80" t="s">
        <v>248</v>
      </c>
      <c r="B17" s="49">
        <v>71325608.780000001</v>
      </c>
      <c r="C17" s="49">
        <v>14190527.289999999</v>
      </c>
      <c r="D17" s="49">
        <f t="shared" ref="D17:D27" si="3">B17+C17</f>
        <v>85516136.069999993</v>
      </c>
      <c r="E17" s="49">
        <v>84841950.540000007</v>
      </c>
      <c r="F17" s="49">
        <v>84841950.540000007</v>
      </c>
      <c r="G17" s="49">
        <f t="shared" si="1"/>
        <v>13516341.760000005</v>
      </c>
    </row>
    <row r="18" spans="1:7" x14ac:dyDescent="0.25">
      <c r="A18" s="80" t="s">
        <v>249</v>
      </c>
      <c r="B18" s="49">
        <v>31156664.329999998</v>
      </c>
      <c r="C18" s="49">
        <v>7381627.3899999997</v>
      </c>
      <c r="D18" s="49">
        <f t="shared" si="3"/>
        <v>38538291.719999999</v>
      </c>
      <c r="E18" s="49">
        <v>38242234.560000002</v>
      </c>
      <c r="F18" s="49">
        <v>38242234.560000002</v>
      </c>
      <c r="G18" s="49">
        <f t="shared" si="1"/>
        <v>7085570.2300000042</v>
      </c>
    </row>
    <row r="19" spans="1:7" x14ac:dyDescent="0.25">
      <c r="A19" s="80" t="s">
        <v>250</v>
      </c>
      <c r="B19" s="49">
        <v>8148801.9800000004</v>
      </c>
      <c r="C19" s="49">
        <v>1765610.21</v>
      </c>
      <c r="D19" s="49">
        <f t="shared" si="3"/>
        <v>9914412.1900000013</v>
      </c>
      <c r="E19" s="49">
        <v>8371898.0300000003</v>
      </c>
      <c r="F19" s="49">
        <v>8371898.0300000003</v>
      </c>
      <c r="G19" s="49">
        <f t="shared" si="1"/>
        <v>223096.04999999981</v>
      </c>
    </row>
    <row r="20" spans="1:7" x14ac:dyDescent="0.25">
      <c r="A20" s="80" t="s">
        <v>251</v>
      </c>
      <c r="B20" s="49">
        <v>0</v>
      </c>
      <c r="C20" s="49">
        <v>0</v>
      </c>
      <c r="D20" s="49">
        <f t="shared" si="3"/>
        <v>0</v>
      </c>
      <c r="E20" s="49">
        <v>0</v>
      </c>
      <c r="F20" s="49">
        <v>0</v>
      </c>
      <c r="G20" s="49">
        <f t="shared" si="1"/>
        <v>0</v>
      </c>
    </row>
    <row r="21" spans="1:7" x14ac:dyDescent="0.25">
      <c r="A21" s="80" t="s">
        <v>252</v>
      </c>
      <c r="B21" s="49">
        <v>0</v>
      </c>
      <c r="C21" s="49">
        <v>0</v>
      </c>
      <c r="D21" s="49">
        <f t="shared" si="3"/>
        <v>0</v>
      </c>
      <c r="E21" s="49">
        <v>0</v>
      </c>
      <c r="F21" s="49">
        <v>0</v>
      </c>
      <c r="G21" s="49">
        <f t="shared" si="1"/>
        <v>0</v>
      </c>
    </row>
    <row r="22" spans="1:7" x14ac:dyDescent="0.25">
      <c r="A22" s="80" t="s">
        <v>253</v>
      </c>
      <c r="B22" s="49">
        <v>3363354.05</v>
      </c>
      <c r="C22" s="49">
        <v>282506.95</v>
      </c>
      <c r="D22" s="49">
        <f t="shared" si="3"/>
        <v>3645861</v>
      </c>
      <c r="E22" s="49">
        <v>3786632.71</v>
      </c>
      <c r="F22" s="49">
        <v>3786632.71</v>
      </c>
      <c r="G22" s="49">
        <f t="shared" si="1"/>
        <v>423278.66000000015</v>
      </c>
    </row>
    <row r="23" spans="1:7" x14ac:dyDescent="0.25">
      <c r="A23" s="80" t="s">
        <v>254</v>
      </c>
      <c r="B23" s="49">
        <v>0</v>
      </c>
      <c r="C23" s="49">
        <v>0</v>
      </c>
      <c r="D23" s="49">
        <f t="shared" si="3"/>
        <v>0</v>
      </c>
      <c r="E23" s="49">
        <v>0</v>
      </c>
      <c r="F23" s="49">
        <v>0</v>
      </c>
      <c r="G23" s="49">
        <f t="shared" si="1"/>
        <v>0</v>
      </c>
    </row>
    <row r="24" spans="1:7" x14ac:dyDescent="0.25">
      <c r="A24" s="80" t="s">
        <v>255</v>
      </c>
      <c r="B24" s="49">
        <v>0</v>
      </c>
      <c r="C24" s="49">
        <v>0</v>
      </c>
      <c r="D24" s="49">
        <f t="shared" si="3"/>
        <v>0</v>
      </c>
      <c r="E24" s="49">
        <v>0</v>
      </c>
      <c r="F24" s="49">
        <v>0</v>
      </c>
      <c r="G24" s="49">
        <f t="shared" si="1"/>
        <v>0</v>
      </c>
    </row>
    <row r="25" spans="1:7" x14ac:dyDescent="0.25">
      <c r="A25" s="80" t="s">
        <v>256</v>
      </c>
      <c r="B25" s="49">
        <v>1384254.38</v>
      </c>
      <c r="C25" s="49">
        <v>526873.62</v>
      </c>
      <c r="D25" s="49">
        <f t="shared" si="3"/>
        <v>1911128</v>
      </c>
      <c r="E25" s="49">
        <v>1901678.53</v>
      </c>
      <c r="F25" s="49">
        <v>1901678.53</v>
      </c>
      <c r="G25" s="49">
        <f t="shared" si="1"/>
        <v>517424.15000000014</v>
      </c>
    </row>
    <row r="26" spans="1:7" x14ac:dyDescent="0.25">
      <c r="A26" s="80" t="s">
        <v>257</v>
      </c>
      <c r="B26" s="49">
        <v>7978896.9800000004</v>
      </c>
      <c r="C26" s="49">
        <v>111696.02</v>
      </c>
      <c r="D26" s="49">
        <f t="shared" si="3"/>
        <v>8090593</v>
      </c>
      <c r="E26" s="49">
        <v>8721949</v>
      </c>
      <c r="F26" s="49">
        <v>8721949</v>
      </c>
      <c r="G26" s="49">
        <f t="shared" si="1"/>
        <v>743052.01999999955</v>
      </c>
    </row>
    <row r="27" spans="1:7" x14ac:dyDescent="0.25">
      <c r="A27" s="80" t="s">
        <v>258</v>
      </c>
      <c r="B27" s="49">
        <v>0</v>
      </c>
      <c r="C27" s="49">
        <v>0</v>
      </c>
      <c r="D27" s="49">
        <f t="shared" si="3"/>
        <v>0</v>
      </c>
      <c r="E27" s="49">
        <v>0</v>
      </c>
      <c r="F27" s="49">
        <v>0</v>
      </c>
      <c r="G27" s="49">
        <f t="shared" si="1"/>
        <v>0</v>
      </c>
    </row>
    <row r="28" spans="1:7" x14ac:dyDescent="0.25">
      <c r="A28" s="60" t="s">
        <v>259</v>
      </c>
      <c r="B28" s="49">
        <f>SUM(B29:B33)</f>
        <v>1383306.1600000001</v>
      </c>
      <c r="C28" s="49">
        <f t="shared" ref="C28:F28" si="4">SUM(C29:C33)</f>
        <v>998646.72</v>
      </c>
      <c r="D28" s="49">
        <f t="shared" si="4"/>
        <v>2381952.88</v>
      </c>
      <c r="E28" s="49">
        <f t="shared" si="4"/>
        <v>2628348.09</v>
      </c>
      <c r="F28" s="49">
        <f t="shared" si="4"/>
        <v>2628348.09</v>
      </c>
      <c r="G28" s="49">
        <f t="shared" si="1"/>
        <v>1245041.9299999997</v>
      </c>
    </row>
    <row r="29" spans="1:7" x14ac:dyDescent="0.25">
      <c r="A29" s="80" t="s">
        <v>260</v>
      </c>
      <c r="B29" s="49">
        <v>13678.79</v>
      </c>
      <c r="C29" s="49">
        <v>2000</v>
      </c>
      <c r="D29" s="49">
        <f t="shared" ref="D29:D33" si="5">B29+C29</f>
        <v>15678.79</v>
      </c>
      <c r="E29" s="49">
        <v>14418.84</v>
      </c>
      <c r="F29" s="49">
        <v>14418.84</v>
      </c>
      <c r="G29" s="49">
        <f t="shared" si="1"/>
        <v>740.04999999999927</v>
      </c>
    </row>
    <row r="30" spans="1:7" x14ac:dyDescent="0.25">
      <c r="A30" s="80" t="s">
        <v>261</v>
      </c>
      <c r="B30" s="49">
        <v>250452.57</v>
      </c>
      <c r="C30" s="49">
        <v>-43258.57</v>
      </c>
      <c r="D30" s="49">
        <f t="shared" si="5"/>
        <v>207194</v>
      </c>
      <c r="E30" s="49">
        <v>205502.04</v>
      </c>
      <c r="F30" s="49">
        <v>205502.04</v>
      </c>
      <c r="G30" s="49">
        <f t="shared" si="1"/>
        <v>-44950.53</v>
      </c>
    </row>
    <row r="31" spans="1:7" x14ac:dyDescent="0.25">
      <c r="A31" s="80" t="s">
        <v>262</v>
      </c>
      <c r="B31" s="49">
        <v>1009404.03</v>
      </c>
      <c r="C31" s="49">
        <v>505590.31</v>
      </c>
      <c r="D31" s="49">
        <f t="shared" si="5"/>
        <v>1514994.34</v>
      </c>
      <c r="E31" s="49">
        <v>1554504.54</v>
      </c>
      <c r="F31" s="49">
        <v>1554504.54</v>
      </c>
      <c r="G31" s="49">
        <f t="shared" si="1"/>
        <v>545100.51</v>
      </c>
    </row>
    <row r="32" spans="1:7" x14ac:dyDescent="0.25">
      <c r="A32" s="80" t="s">
        <v>263</v>
      </c>
      <c r="B32" s="49">
        <v>0</v>
      </c>
      <c r="C32" s="49">
        <v>0</v>
      </c>
      <c r="D32" s="49">
        <f t="shared" si="5"/>
        <v>0</v>
      </c>
      <c r="E32" s="49">
        <v>0</v>
      </c>
      <c r="F32" s="49">
        <v>0</v>
      </c>
      <c r="G32" s="49">
        <f t="shared" si="1"/>
        <v>0</v>
      </c>
    </row>
    <row r="33" spans="1:7" ht="14.45" customHeight="1" x14ac:dyDescent="0.25">
      <c r="A33" s="80" t="s">
        <v>264</v>
      </c>
      <c r="B33" s="49">
        <v>109770.77</v>
      </c>
      <c r="C33" s="49">
        <v>534314.98</v>
      </c>
      <c r="D33" s="49">
        <f t="shared" si="5"/>
        <v>644085.75</v>
      </c>
      <c r="E33" s="49">
        <v>853922.67</v>
      </c>
      <c r="F33" s="49">
        <v>853922.67</v>
      </c>
      <c r="G33" s="49">
        <f t="shared" si="1"/>
        <v>744151.9</v>
      </c>
    </row>
    <row r="34" spans="1:7" ht="14.45" customHeight="1" x14ac:dyDescent="0.25">
      <c r="A34" s="60" t="s">
        <v>265</v>
      </c>
      <c r="B34" s="49">
        <v>357646.82</v>
      </c>
      <c r="C34" s="49">
        <v>100483679.39</v>
      </c>
      <c r="D34" s="49">
        <f>B34+C34</f>
        <v>100841326.20999999</v>
      </c>
      <c r="E34" s="49">
        <v>61784399.149999999</v>
      </c>
      <c r="F34" s="49">
        <v>61784399.149999999</v>
      </c>
      <c r="G34" s="49">
        <f t="shared" si="1"/>
        <v>61426752.329999998</v>
      </c>
    </row>
    <row r="35" spans="1:7" ht="14.45" customHeight="1" x14ac:dyDescent="0.25">
      <c r="A35" s="60" t="s">
        <v>266</v>
      </c>
      <c r="B35" s="49">
        <f>B36</f>
        <v>0</v>
      </c>
      <c r="C35" s="49">
        <f>C36</f>
        <v>0</v>
      </c>
      <c r="D35" s="49">
        <f>B35+C35</f>
        <v>0</v>
      </c>
      <c r="E35" s="49">
        <f>E36</f>
        <v>0</v>
      </c>
      <c r="F35" s="49">
        <f>F36</f>
        <v>0</v>
      </c>
      <c r="G35" s="49">
        <f t="shared" si="1"/>
        <v>0</v>
      </c>
    </row>
    <row r="36" spans="1:7" ht="14.45" customHeight="1" x14ac:dyDescent="0.25">
      <c r="A36" s="80" t="s">
        <v>267</v>
      </c>
      <c r="B36" s="49">
        <v>0</v>
      </c>
      <c r="C36" s="49">
        <v>0</v>
      </c>
      <c r="D36" s="49">
        <f>B36+C36</f>
        <v>0</v>
      </c>
      <c r="E36" s="49">
        <v>0</v>
      </c>
      <c r="F36" s="49">
        <v>0</v>
      </c>
      <c r="G36" s="49">
        <f t="shared" si="1"/>
        <v>0</v>
      </c>
    </row>
    <row r="37" spans="1:7" ht="14.45" customHeight="1" x14ac:dyDescent="0.25">
      <c r="A37" s="60" t="s">
        <v>268</v>
      </c>
      <c r="B37" s="49">
        <f>B38+B39</f>
        <v>0</v>
      </c>
      <c r="C37" s="49">
        <f t="shared" ref="C37:F37" si="6">C38+C39</f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1"/>
        <v>0</v>
      </c>
    </row>
    <row r="38" spans="1:7" x14ac:dyDescent="0.25">
      <c r="A38" s="80" t="s">
        <v>269</v>
      </c>
      <c r="B38" s="49">
        <v>0</v>
      </c>
      <c r="C38" s="49">
        <v>0</v>
      </c>
      <c r="D38" s="49">
        <f>B38+C38</f>
        <v>0</v>
      </c>
      <c r="E38" s="49">
        <v>0</v>
      </c>
      <c r="F38" s="49">
        <v>0</v>
      </c>
      <c r="G38" s="49">
        <f t="shared" si="1"/>
        <v>0</v>
      </c>
    </row>
    <row r="39" spans="1:7" x14ac:dyDescent="0.25">
      <c r="A39" s="80" t="s">
        <v>270</v>
      </c>
      <c r="B39" s="49">
        <v>0</v>
      </c>
      <c r="C39" s="49">
        <v>0</v>
      </c>
      <c r="D39" s="49">
        <f>B39+C39</f>
        <v>0</v>
      </c>
      <c r="E39" s="49">
        <v>0</v>
      </c>
      <c r="F39" s="49">
        <v>0</v>
      </c>
      <c r="G39" s="49">
        <f t="shared" si="1"/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271</v>
      </c>
      <c r="B41" s="4">
        <f>B9+B10+B11+B12+B13+B14+B15+B16+B28++B34+B35+B37</f>
        <v>177904023.38</v>
      </c>
      <c r="C41" s="4">
        <f t="shared" ref="C41:G41" si="7">C9+C10+C11+C12+C13+C14+C15+C16+C28++C34+C35+C37</f>
        <v>133440552.25999999</v>
      </c>
      <c r="D41" s="4">
        <f t="shared" si="7"/>
        <v>311344575.63999999</v>
      </c>
      <c r="E41" s="4">
        <f t="shared" si="7"/>
        <v>270335155.75999999</v>
      </c>
      <c r="F41" s="4">
        <f t="shared" si="7"/>
        <v>270335155.75999999</v>
      </c>
      <c r="G41" s="4">
        <f t="shared" si="7"/>
        <v>92431132.379999995</v>
      </c>
    </row>
    <row r="42" spans="1:7" x14ac:dyDescent="0.25">
      <c r="A42" s="3" t="s">
        <v>272</v>
      </c>
      <c r="B42" s="96"/>
      <c r="C42" s="96"/>
      <c r="D42" s="96"/>
      <c r="E42" s="96"/>
      <c r="F42" s="96"/>
      <c r="G42" s="4">
        <f>IF((F41-B41)&lt;0,0,(F41-B41))</f>
        <v>92431132.379999995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273</v>
      </c>
      <c r="B44" s="51"/>
      <c r="C44" s="51"/>
      <c r="D44" s="51"/>
      <c r="E44" s="51"/>
      <c r="F44" s="51"/>
      <c r="G44" s="51"/>
    </row>
    <row r="45" spans="1:7" x14ac:dyDescent="0.25">
      <c r="A45" s="60" t="s">
        <v>274</v>
      </c>
      <c r="B45" s="49">
        <f>SUM(B46:B53)</f>
        <v>64515694.799999997</v>
      </c>
      <c r="C45" s="49">
        <f t="shared" ref="C45:F45" si="8">SUM(C46:C53)</f>
        <v>17362814.09</v>
      </c>
      <c r="D45" s="49">
        <f t="shared" si="8"/>
        <v>81878508.890000001</v>
      </c>
      <c r="E45" s="49">
        <f t="shared" si="8"/>
        <v>81963936.640000001</v>
      </c>
      <c r="F45" s="49">
        <f t="shared" si="8"/>
        <v>81963936.640000001</v>
      </c>
      <c r="G45" s="49">
        <f>F45-B45</f>
        <v>17448241.840000004</v>
      </c>
    </row>
    <row r="46" spans="1:7" x14ac:dyDescent="0.25">
      <c r="A46" s="83" t="s">
        <v>275</v>
      </c>
      <c r="B46" s="49">
        <v>0</v>
      </c>
      <c r="C46" s="49">
        <v>0</v>
      </c>
      <c r="D46" s="49">
        <f>B46+C46</f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276</v>
      </c>
      <c r="B47" s="49">
        <v>0</v>
      </c>
      <c r="C47" s="49">
        <v>0</v>
      </c>
      <c r="D47" s="49">
        <f t="shared" ref="D47:D53" si="9">B47+C47</f>
        <v>0</v>
      </c>
      <c r="E47" s="49">
        <v>0</v>
      </c>
      <c r="F47" s="49">
        <v>0</v>
      </c>
      <c r="G47" s="49">
        <f t="shared" ref="G47:G48" si="10">F47-B47</f>
        <v>0</v>
      </c>
    </row>
    <row r="48" spans="1:7" x14ac:dyDescent="0.25">
      <c r="A48" s="83" t="s">
        <v>277</v>
      </c>
      <c r="B48" s="49">
        <v>20988345.09</v>
      </c>
      <c r="C48" s="49">
        <v>5754160.5800000001</v>
      </c>
      <c r="D48" s="49">
        <f t="shared" si="9"/>
        <v>26742505.670000002</v>
      </c>
      <c r="E48" s="49">
        <v>26826421.449999999</v>
      </c>
      <c r="F48" s="49">
        <v>26826421.449999999</v>
      </c>
      <c r="G48" s="49">
        <f t="shared" si="10"/>
        <v>5838076.3599999994</v>
      </c>
    </row>
    <row r="49" spans="1:7" ht="30" x14ac:dyDescent="0.25">
      <c r="A49" s="83" t="s">
        <v>278</v>
      </c>
      <c r="B49" s="49">
        <v>43527349.710000001</v>
      </c>
      <c r="C49" s="49">
        <v>11608653.51</v>
      </c>
      <c r="D49" s="49">
        <f t="shared" si="9"/>
        <v>55136003.219999999</v>
      </c>
      <c r="E49" s="49">
        <v>55137515.189999998</v>
      </c>
      <c r="F49" s="49">
        <v>55137515.189999998</v>
      </c>
      <c r="G49" s="49">
        <f>F49-B49</f>
        <v>11610165.479999997</v>
      </c>
    </row>
    <row r="50" spans="1:7" x14ac:dyDescent="0.25">
      <c r="A50" s="83" t="s">
        <v>279</v>
      </c>
      <c r="B50" s="49">
        <v>0</v>
      </c>
      <c r="C50" s="49">
        <v>0</v>
      </c>
      <c r="D50" s="49">
        <f t="shared" si="9"/>
        <v>0</v>
      </c>
      <c r="E50" s="49">
        <v>0</v>
      </c>
      <c r="F50" s="49">
        <v>0</v>
      </c>
      <c r="G50" s="49">
        <f t="shared" ref="G50:G63" si="11">F50-B50</f>
        <v>0</v>
      </c>
    </row>
    <row r="51" spans="1:7" x14ac:dyDescent="0.25">
      <c r="A51" s="83" t="s">
        <v>280</v>
      </c>
      <c r="B51" s="49">
        <v>0</v>
      </c>
      <c r="C51" s="49">
        <v>0</v>
      </c>
      <c r="D51" s="49">
        <f t="shared" si="9"/>
        <v>0</v>
      </c>
      <c r="E51" s="49">
        <v>0</v>
      </c>
      <c r="F51" s="49">
        <v>0</v>
      </c>
      <c r="G51" s="49">
        <f t="shared" si="11"/>
        <v>0</v>
      </c>
    </row>
    <row r="52" spans="1:7" ht="30" x14ac:dyDescent="0.25">
      <c r="A52" s="84" t="s">
        <v>281</v>
      </c>
      <c r="B52" s="49">
        <v>0</v>
      </c>
      <c r="C52" s="49">
        <v>0</v>
      </c>
      <c r="D52" s="49">
        <f t="shared" si="9"/>
        <v>0</v>
      </c>
      <c r="E52" s="49">
        <v>0</v>
      </c>
      <c r="F52" s="49">
        <v>0</v>
      </c>
      <c r="G52" s="49">
        <f t="shared" si="11"/>
        <v>0</v>
      </c>
    </row>
    <row r="53" spans="1:7" x14ac:dyDescent="0.25">
      <c r="A53" s="80" t="s">
        <v>282</v>
      </c>
      <c r="B53" s="49">
        <v>0</v>
      </c>
      <c r="C53" s="49">
        <v>0</v>
      </c>
      <c r="D53" s="49">
        <f t="shared" si="9"/>
        <v>0</v>
      </c>
      <c r="E53" s="49">
        <v>0</v>
      </c>
      <c r="F53" s="49">
        <v>0</v>
      </c>
      <c r="G53" s="49">
        <f t="shared" si="11"/>
        <v>0</v>
      </c>
    </row>
    <row r="54" spans="1:7" x14ac:dyDescent="0.25">
      <c r="A54" s="60" t="s">
        <v>283</v>
      </c>
      <c r="B54" s="49">
        <f>SUM(B55:B58)</f>
        <v>0</v>
      </c>
      <c r="C54" s="49">
        <f t="shared" ref="C54:F54" si="12">SUM(C55:C58)</f>
        <v>0</v>
      </c>
      <c r="D54" s="49">
        <f t="shared" si="12"/>
        <v>0</v>
      </c>
      <c r="E54" s="49">
        <f t="shared" si="12"/>
        <v>0</v>
      </c>
      <c r="F54" s="49">
        <f t="shared" si="12"/>
        <v>0</v>
      </c>
      <c r="G54" s="49">
        <f t="shared" si="11"/>
        <v>0</v>
      </c>
    </row>
    <row r="55" spans="1:7" x14ac:dyDescent="0.25">
      <c r="A55" s="84" t="s">
        <v>284</v>
      </c>
      <c r="B55" s="49">
        <v>0</v>
      </c>
      <c r="C55" s="49">
        <v>0</v>
      </c>
      <c r="D55" s="49">
        <f t="shared" ref="D55:D58" si="13">B55+C55</f>
        <v>0</v>
      </c>
      <c r="E55" s="49">
        <v>0</v>
      </c>
      <c r="F55" s="49">
        <v>0</v>
      </c>
      <c r="G55" s="49">
        <f t="shared" si="11"/>
        <v>0</v>
      </c>
    </row>
    <row r="56" spans="1:7" x14ac:dyDescent="0.25">
      <c r="A56" s="83" t="s">
        <v>285</v>
      </c>
      <c r="B56" s="49">
        <v>0</v>
      </c>
      <c r="C56" s="49">
        <v>0</v>
      </c>
      <c r="D56" s="49">
        <f t="shared" si="13"/>
        <v>0</v>
      </c>
      <c r="E56" s="49">
        <v>0</v>
      </c>
      <c r="F56" s="49">
        <v>0</v>
      </c>
      <c r="G56" s="49">
        <f t="shared" si="11"/>
        <v>0</v>
      </c>
    </row>
    <row r="57" spans="1:7" x14ac:dyDescent="0.25">
      <c r="A57" s="83" t="s">
        <v>286</v>
      </c>
      <c r="B57" s="49">
        <v>0</v>
      </c>
      <c r="C57" s="49">
        <v>0</v>
      </c>
      <c r="D57" s="49">
        <f t="shared" si="13"/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287</v>
      </c>
      <c r="B58" s="49">
        <v>0</v>
      </c>
      <c r="C58" s="49">
        <v>0</v>
      </c>
      <c r="D58" s="49">
        <f t="shared" si="13"/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288</v>
      </c>
      <c r="B59" s="49">
        <f>B60+B61</f>
        <v>0</v>
      </c>
      <c r="C59" s="49">
        <f t="shared" ref="C59:F59" si="14">C60+C61</f>
        <v>0</v>
      </c>
      <c r="D59" s="49">
        <f t="shared" si="14"/>
        <v>0</v>
      </c>
      <c r="E59" s="49">
        <f t="shared" si="14"/>
        <v>0</v>
      </c>
      <c r="F59" s="49">
        <f t="shared" si="14"/>
        <v>0</v>
      </c>
      <c r="G59" s="49">
        <f t="shared" si="11"/>
        <v>0</v>
      </c>
    </row>
    <row r="60" spans="1:7" x14ac:dyDescent="0.25">
      <c r="A60" s="83" t="s">
        <v>289</v>
      </c>
      <c r="B60" s="49">
        <v>0</v>
      </c>
      <c r="C60" s="49">
        <v>0</v>
      </c>
      <c r="D60" s="49">
        <f t="shared" ref="D60:D63" si="15">B60+C60</f>
        <v>0</v>
      </c>
      <c r="E60" s="49">
        <v>0</v>
      </c>
      <c r="F60" s="49">
        <v>0</v>
      </c>
      <c r="G60" s="49">
        <f t="shared" si="11"/>
        <v>0</v>
      </c>
    </row>
    <row r="61" spans="1:7" x14ac:dyDescent="0.25">
      <c r="A61" s="83" t="s">
        <v>290</v>
      </c>
      <c r="B61" s="49">
        <v>0</v>
      </c>
      <c r="C61" s="49">
        <v>0</v>
      </c>
      <c r="D61" s="49">
        <f t="shared" si="15"/>
        <v>0</v>
      </c>
      <c r="E61" s="49">
        <v>0</v>
      </c>
      <c r="F61" s="49">
        <v>0</v>
      </c>
      <c r="G61" s="49">
        <f t="shared" si="11"/>
        <v>0</v>
      </c>
    </row>
    <row r="62" spans="1:7" x14ac:dyDescent="0.25">
      <c r="A62" s="60" t="s">
        <v>291</v>
      </c>
      <c r="B62" s="49">
        <v>0</v>
      </c>
      <c r="C62" s="49">
        <v>0</v>
      </c>
      <c r="D62" s="49">
        <f t="shared" si="15"/>
        <v>0</v>
      </c>
      <c r="E62" s="49">
        <v>0</v>
      </c>
      <c r="F62" s="49">
        <v>0</v>
      </c>
      <c r="G62" s="49">
        <f t="shared" si="11"/>
        <v>0</v>
      </c>
    </row>
    <row r="63" spans="1:7" x14ac:dyDescent="0.25">
      <c r="A63" s="60" t="s">
        <v>292</v>
      </c>
      <c r="B63" s="49">
        <v>0</v>
      </c>
      <c r="C63" s="49">
        <v>0</v>
      </c>
      <c r="D63" s="49">
        <f t="shared" si="15"/>
        <v>0</v>
      </c>
      <c r="E63" s="49">
        <v>0</v>
      </c>
      <c r="F63" s="49">
        <v>0</v>
      </c>
      <c r="G63" s="49">
        <f t="shared" si="11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293</v>
      </c>
      <c r="B65" s="4">
        <f>B45+B54+B59+B62+B63</f>
        <v>64515694.799999997</v>
      </c>
      <c r="C65" s="4">
        <f t="shared" ref="C65:F65" si="16">C45+C54+C59+C62+C63</f>
        <v>17362814.09</v>
      </c>
      <c r="D65" s="4">
        <f t="shared" si="16"/>
        <v>81878508.890000001</v>
      </c>
      <c r="E65" s="4">
        <f t="shared" si="16"/>
        <v>81963936.640000001</v>
      </c>
      <c r="F65" s="4">
        <f t="shared" si="16"/>
        <v>81963936.640000001</v>
      </c>
      <c r="G65" s="4">
        <f>F65-B65</f>
        <v>17448241.840000004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294</v>
      </c>
      <c r="B67" s="4">
        <f>B68</f>
        <v>0</v>
      </c>
      <c r="C67" s="4">
        <f t="shared" ref="C67:G67" si="17">C68</f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25">
      <c r="A68" s="60" t="s">
        <v>295</v>
      </c>
      <c r="B68" s="49">
        <v>0</v>
      </c>
      <c r="C68" s="49">
        <v>0</v>
      </c>
      <c r="D68" s="49">
        <f>B68+C68</f>
        <v>0</v>
      </c>
      <c r="E68" s="49">
        <v>0</v>
      </c>
      <c r="F68" s="49">
        <v>0</v>
      </c>
      <c r="G68" s="49">
        <f t="shared" ref="G68" si="18"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296</v>
      </c>
      <c r="B70" s="4">
        <f>B41+B65+B67</f>
        <v>242419718.18000001</v>
      </c>
      <c r="C70" s="4">
        <f t="shared" ref="C70:G70" si="19">C41+C65+C67</f>
        <v>150803366.34999999</v>
      </c>
      <c r="D70" s="4">
        <f t="shared" si="19"/>
        <v>393223084.52999997</v>
      </c>
      <c r="E70" s="4">
        <f t="shared" si="19"/>
        <v>352299092.39999998</v>
      </c>
      <c r="F70" s="4">
        <f t="shared" si="19"/>
        <v>352299092.39999998</v>
      </c>
      <c r="G70" s="4">
        <f t="shared" si="19"/>
        <v>109879374.22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297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300</v>
      </c>
      <c r="B75" s="4">
        <f t="shared" ref="B75:G75" si="20">B73+B74</f>
        <v>0</v>
      </c>
      <c r="C75" s="4">
        <f t="shared" si="20"/>
        <v>0</v>
      </c>
      <c r="D75" s="4">
        <f t="shared" si="20"/>
        <v>0</v>
      </c>
      <c r="E75" s="4">
        <f t="shared" si="20"/>
        <v>0</v>
      </c>
      <c r="F75" s="4">
        <f t="shared" si="20"/>
        <v>0</v>
      </c>
      <c r="G75" s="4">
        <f t="shared" si="20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45" zoomScale="85" zoomScaleNormal="8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58" t="s">
        <v>301</v>
      </c>
      <c r="B1" s="151"/>
      <c r="C1" s="151"/>
      <c r="D1" s="151"/>
      <c r="E1" s="151"/>
      <c r="F1" s="151"/>
      <c r="G1" s="152"/>
    </row>
    <row r="2" spans="1:7" x14ac:dyDescent="0.25">
      <c r="A2" s="129" t="str">
        <f>'Formato 1'!A2</f>
        <v xml:space="preserve"> Municipio de Uriangato Gto.</v>
      </c>
      <c r="B2" s="129"/>
      <c r="C2" s="129"/>
      <c r="D2" s="129"/>
      <c r="E2" s="129"/>
      <c r="F2" s="129"/>
      <c r="G2" s="129"/>
    </row>
    <row r="3" spans="1:7" x14ac:dyDescent="0.25">
      <c r="A3" s="130" t="s">
        <v>302</v>
      </c>
      <c r="B3" s="130"/>
      <c r="C3" s="130"/>
      <c r="D3" s="130"/>
      <c r="E3" s="130"/>
      <c r="F3" s="130"/>
      <c r="G3" s="130"/>
    </row>
    <row r="4" spans="1:7" x14ac:dyDescent="0.25">
      <c r="A4" s="130" t="s">
        <v>303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156" t="s">
        <v>6</v>
      </c>
      <c r="B7" s="156" t="s">
        <v>304</v>
      </c>
      <c r="C7" s="156"/>
      <c r="D7" s="156"/>
      <c r="E7" s="156"/>
      <c r="F7" s="156"/>
      <c r="G7" s="157" t="s">
        <v>305</v>
      </c>
    </row>
    <row r="8" spans="1:7" ht="30" x14ac:dyDescent="0.25">
      <c r="A8" s="15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56"/>
    </row>
    <row r="9" spans="1:7" x14ac:dyDescent="0.25">
      <c r="A9" s="28" t="s">
        <v>310</v>
      </c>
      <c r="B9" s="86">
        <f>B10+B18+B189+B28+B38+B48+B58+B62+B71+B75</f>
        <v>177504023.38</v>
      </c>
      <c r="C9" s="86">
        <f t="shared" ref="C9:G9" si="0">C10+C18+C189+C28+C38+C48+C58+C62+C71+C75</f>
        <v>114534216.06999999</v>
      </c>
      <c r="D9" s="86">
        <f t="shared" si="0"/>
        <v>292038239.44999999</v>
      </c>
      <c r="E9" s="86">
        <f t="shared" si="0"/>
        <v>201478020.04999998</v>
      </c>
      <c r="F9" s="86">
        <f t="shared" si="0"/>
        <v>194354803.99999997</v>
      </c>
      <c r="G9" s="86">
        <f t="shared" si="0"/>
        <v>90560219.399999991</v>
      </c>
    </row>
    <row r="10" spans="1:7" x14ac:dyDescent="0.25">
      <c r="A10" s="87" t="s">
        <v>311</v>
      </c>
      <c r="B10" s="86">
        <f>SUM(B11:B17)</f>
        <v>70144038.079999998</v>
      </c>
      <c r="C10" s="86">
        <f t="shared" ref="C10:G10" si="1">SUM(C11:C17)</f>
        <v>111537.22999999998</v>
      </c>
      <c r="D10" s="86">
        <f t="shared" si="1"/>
        <v>70255575.310000002</v>
      </c>
      <c r="E10" s="86">
        <f t="shared" si="1"/>
        <v>66408919.189999998</v>
      </c>
      <c r="F10" s="86">
        <f t="shared" si="1"/>
        <v>66408919.189999998</v>
      </c>
      <c r="G10" s="86">
        <f t="shared" si="1"/>
        <v>3846656.1199999955</v>
      </c>
    </row>
    <row r="11" spans="1:7" x14ac:dyDescent="0.25">
      <c r="A11" s="88" t="s">
        <v>312</v>
      </c>
      <c r="B11" s="77">
        <v>52891434.399999999</v>
      </c>
      <c r="C11" s="77">
        <v>183551.05</v>
      </c>
      <c r="D11" s="77">
        <f>B11+C11</f>
        <v>53074985.449999996</v>
      </c>
      <c r="E11" s="77">
        <v>51797953.5</v>
      </c>
      <c r="F11" s="77">
        <v>51797953.5</v>
      </c>
      <c r="G11" s="77">
        <f>D11-E11</f>
        <v>1277031.9499999955</v>
      </c>
    </row>
    <row r="12" spans="1:7" x14ac:dyDescent="0.25">
      <c r="A12" s="88" t="s">
        <v>313</v>
      </c>
      <c r="B12" s="77">
        <v>0</v>
      </c>
      <c r="C12" s="77">
        <v>45902.01</v>
      </c>
      <c r="D12" s="77">
        <f t="shared" ref="D12:D17" si="2">B12+C12</f>
        <v>45902.01</v>
      </c>
      <c r="E12" s="77">
        <v>0</v>
      </c>
      <c r="F12" s="77">
        <v>0</v>
      </c>
      <c r="G12" s="77">
        <f t="shared" ref="G12:G17" si="3">D12-E12</f>
        <v>45902.01</v>
      </c>
    </row>
    <row r="13" spans="1:7" x14ac:dyDescent="0.25">
      <c r="A13" s="88" t="s">
        <v>314</v>
      </c>
      <c r="B13" s="77">
        <v>9221273.8800000008</v>
      </c>
      <c r="C13" s="77">
        <v>110561.61</v>
      </c>
      <c r="D13" s="77">
        <f t="shared" si="2"/>
        <v>9331835.4900000002</v>
      </c>
      <c r="E13" s="77">
        <v>8679352.5399999991</v>
      </c>
      <c r="F13" s="77">
        <v>8679352.5399999991</v>
      </c>
      <c r="G13" s="77">
        <f t="shared" si="3"/>
        <v>652482.95000000112</v>
      </c>
    </row>
    <row r="14" spans="1:7" x14ac:dyDescent="0.25">
      <c r="A14" s="88" t="s">
        <v>315</v>
      </c>
      <c r="B14" s="77">
        <v>0</v>
      </c>
      <c r="C14" s="77">
        <v>0</v>
      </c>
      <c r="D14" s="77">
        <f t="shared" si="2"/>
        <v>0</v>
      </c>
      <c r="E14" s="77">
        <v>0</v>
      </c>
      <c r="F14" s="77">
        <v>0</v>
      </c>
      <c r="G14" s="77">
        <f t="shared" si="3"/>
        <v>0</v>
      </c>
    </row>
    <row r="15" spans="1:7" x14ac:dyDescent="0.25">
      <c r="A15" s="88" t="s">
        <v>316</v>
      </c>
      <c r="B15" s="77">
        <v>6231329.7999999998</v>
      </c>
      <c r="C15" s="77">
        <v>216157.56</v>
      </c>
      <c r="D15" s="77">
        <f t="shared" si="2"/>
        <v>6447487.3599999994</v>
      </c>
      <c r="E15" s="77">
        <v>5931613.1500000004</v>
      </c>
      <c r="F15" s="77">
        <v>5931613.1500000004</v>
      </c>
      <c r="G15" s="77">
        <f t="shared" si="3"/>
        <v>515874.20999999903</v>
      </c>
    </row>
    <row r="16" spans="1:7" x14ac:dyDescent="0.25">
      <c r="A16" s="88" t="s">
        <v>317</v>
      </c>
      <c r="B16" s="77">
        <v>1800000</v>
      </c>
      <c r="C16" s="77">
        <v>-444635</v>
      </c>
      <c r="D16" s="77">
        <f t="shared" si="2"/>
        <v>1355365</v>
      </c>
      <c r="E16" s="77">
        <v>0</v>
      </c>
      <c r="F16" s="77">
        <v>0</v>
      </c>
      <c r="G16" s="77">
        <f t="shared" si="3"/>
        <v>1355365</v>
      </c>
    </row>
    <row r="17" spans="1:7" x14ac:dyDescent="0.25">
      <c r="A17" s="88" t="s">
        <v>318</v>
      </c>
      <c r="B17" s="77">
        <v>0</v>
      </c>
      <c r="C17" s="77">
        <v>0</v>
      </c>
      <c r="D17" s="77">
        <f t="shared" si="2"/>
        <v>0</v>
      </c>
      <c r="E17" s="77">
        <v>0</v>
      </c>
      <c r="F17" s="77">
        <v>0</v>
      </c>
      <c r="G17" s="77">
        <f t="shared" si="3"/>
        <v>0</v>
      </c>
    </row>
    <row r="18" spans="1:7" x14ac:dyDescent="0.25">
      <c r="A18" s="87" t="s">
        <v>319</v>
      </c>
      <c r="B18" s="86">
        <f>SUM(B19:B27)</f>
        <v>19239333.460000001</v>
      </c>
      <c r="C18" s="86">
        <f t="shared" ref="C18:G18" si="4">SUM(C19:C27)</f>
        <v>2263917.1799999997</v>
      </c>
      <c r="D18" s="86">
        <f t="shared" si="4"/>
        <v>21503250.640000001</v>
      </c>
      <c r="E18" s="86">
        <f t="shared" si="4"/>
        <v>19366090.439999998</v>
      </c>
      <c r="F18" s="86">
        <f t="shared" si="4"/>
        <v>19349133.629999999</v>
      </c>
      <c r="G18" s="86">
        <f t="shared" si="4"/>
        <v>2137160.2000000011</v>
      </c>
    </row>
    <row r="19" spans="1:7" x14ac:dyDescent="0.25">
      <c r="A19" s="88" t="s">
        <v>320</v>
      </c>
      <c r="B19" s="77">
        <v>1800340.91</v>
      </c>
      <c r="C19" s="77">
        <v>134038.18</v>
      </c>
      <c r="D19" s="77">
        <f t="shared" ref="D19:D27" si="5">B19+C19</f>
        <v>1934379.0899999999</v>
      </c>
      <c r="E19" s="77">
        <v>1471048.95</v>
      </c>
      <c r="F19" s="77">
        <v>1465544.91</v>
      </c>
      <c r="G19" s="77">
        <f t="shared" ref="G19:G27" si="6">D19-E19</f>
        <v>463330.1399999999</v>
      </c>
    </row>
    <row r="20" spans="1:7" x14ac:dyDescent="0.25">
      <c r="A20" s="88" t="s">
        <v>321</v>
      </c>
      <c r="B20" s="77">
        <v>718588.45</v>
      </c>
      <c r="C20" s="77">
        <v>-57700</v>
      </c>
      <c r="D20" s="77">
        <f t="shared" si="5"/>
        <v>660888.44999999995</v>
      </c>
      <c r="E20" s="77">
        <v>446730.91</v>
      </c>
      <c r="F20" s="77">
        <v>440891.99</v>
      </c>
      <c r="G20" s="77">
        <f t="shared" si="6"/>
        <v>214157.53999999998</v>
      </c>
    </row>
    <row r="21" spans="1:7" x14ac:dyDescent="0.25">
      <c r="A21" s="88" t="s">
        <v>322</v>
      </c>
      <c r="B21" s="77">
        <v>0</v>
      </c>
      <c r="C21" s="77">
        <v>0</v>
      </c>
      <c r="D21" s="77">
        <f t="shared" si="5"/>
        <v>0</v>
      </c>
      <c r="E21" s="77">
        <v>0</v>
      </c>
      <c r="F21" s="77">
        <v>0</v>
      </c>
      <c r="G21" s="77">
        <f t="shared" si="6"/>
        <v>0</v>
      </c>
    </row>
    <row r="22" spans="1:7" x14ac:dyDescent="0.25">
      <c r="A22" s="88" t="s">
        <v>323</v>
      </c>
      <c r="B22" s="77">
        <v>5075101.8499999996</v>
      </c>
      <c r="C22" s="77">
        <v>226060</v>
      </c>
      <c r="D22" s="77">
        <f t="shared" si="5"/>
        <v>5301161.8499999996</v>
      </c>
      <c r="E22" s="77">
        <v>4522952.43</v>
      </c>
      <c r="F22" s="77">
        <v>4522952.41</v>
      </c>
      <c r="G22" s="77">
        <f t="shared" si="6"/>
        <v>778209.41999999993</v>
      </c>
    </row>
    <row r="23" spans="1:7" x14ac:dyDescent="0.25">
      <c r="A23" s="88" t="s">
        <v>324</v>
      </c>
      <c r="B23" s="77">
        <v>2606338.4700000002</v>
      </c>
      <c r="C23" s="77">
        <v>1153922</v>
      </c>
      <c r="D23" s="77">
        <f t="shared" si="5"/>
        <v>3760260.47</v>
      </c>
      <c r="E23" s="77">
        <v>3608850.94</v>
      </c>
      <c r="F23" s="77">
        <v>3608850.94</v>
      </c>
      <c r="G23" s="77">
        <f t="shared" si="6"/>
        <v>151409.53000000026</v>
      </c>
    </row>
    <row r="24" spans="1:7" x14ac:dyDescent="0.25">
      <c r="A24" s="88" t="s">
        <v>325</v>
      </c>
      <c r="B24" s="77">
        <v>5877651.3200000003</v>
      </c>
      <c r="C24" s="77">
        <v>780000</v>
      </c>
      <c r="D24" s="77">
        <f t="shared" si="5"/>
        <v>6657651.3200000003</v>
      </c>
      <c r="E24" s="77">
        <v>6486375.1399999997</v>
      </c>
      <c r="F24" s="77">
        <v>6486374.25</v>
      </c>
      <c r="G24" s="77">
        <f t="shared" si="6"/>
        <v>171276.18000000063</v>
      </c>
    </row>
    <row r="25" spans="1:7" x14ac:dyDescent="0.25">
      <c r="A25" s="88" t="s">
        <v>326</v>
      </c>
      <c r="B25" s="77">
        <v>1100000</v>
      </c>
      <c r="C25" s="77">
        <v>-246268</v>
      </c>
      <c r="D25" s="77">
        <f t="shared" si="5"/>
        <v>853732</v>
      </c>
      <c r="E25" s="77">
        <v>822777.32</v>
      </c>
      <c r="F25" s="77">
        <v>822777.32</v>
      </c>
      <c r="G25" s="77">
        <f t="shared" si="6"/>
        <v>30954.680000000051</v>
      </c>
    </row>
    <row r="26" spans="1:7" x14ac:dyDescent="0.25">
      <c r="A26" s="88" t="s">
        <v>327</v>
      </c>
      <c r="B26" s="77">
        <v>120000</v>
      </c>
      <c r="C26" s="77">
        <v>29000</v>
      </c>
      <c r="D26" s="77">
        <f t="shared" si="5"/>
        <v>149000</v>
      </c>
      <c r="E26" s="77">
        <v>148804.60999999999</v>
      </c>
      <c r="F26" s="77">
        <v>148804.60999999999</v>
      </c>
      <c r="G26" s="77">
        <f t="shared" si="6"/>
        <v>195.39000000001397</v>
      </c>
    </row>
    <row r="27" spans="1:7" x14ac:dyDescent="0.25">
      <c r="A27" s="88" t="s">
        <v>328</v>
      </c>
      <c r="B27" s="77">
        <v>1941312.46</v>
      </c>
      <c r="C27" s="77">
        <v>244865</v>
      </c>
      <c r="D27" s="77">
        <f t="shared" si="5"/>
        <v>2186177.46</v>
      </c>
      <c r="E27" s="77">
        <v>1858550.14</v>
      </c>
      <c r="F27" s="77">
        <v>1852937.2</v>
      </c>
      <c r="G27" s="77">
        <f t="shared" si="6"/>
        <v>327627.32000000007</v>
      </c>
    </row>
    <row r="28" spans="1:7" x14ac:dyDescent="0.25">
      <c r="A28" s="87" t="s">
        <v>329</v>
      </c>
      <c r="B28" s="86">
        <f>SUM(B29:B37)</f>
        <v>45569924.029999994</v>
      </c>
      <c r="C28" s="86">
        <f t="shared" ref="C28:G28" si="7">SUM(C29:C37)</f>
        <v>7626653.8600000003</v>
      </c>
      <c r="D28" s="86">
        <f t="shared" si="7"/>
        <v>53196577.890000001</v>
      </c>
      <c r="E28" s="86">
        <f t="shared" si="7"/>
        <v>47094140.370000005</v>
      </c>
      <c r="F28" s="86">
        <f t="shared" si="7"/>
        <v>41169590.509999998</v>
      </c>
      <c r="G28" s="86">
        <f t="shared" si="7"/>
        <v>6102437.5200000005</v>
      </c>
    </row>
    <row r="29" spans="1:7" x14ac:dyDescent="0.25">
      <c r="A29" s="88" t="s">
        <v>330</v>
      </c>
      <c r="B29" s="77">
        <v>10907108.130000001</v>
      </c>
      <c r="C29" s="77">
        <v>80907.820000000007</v>
      </c>
      <c r="D29" s="77">
        <f t="shared" ref="D29:D82" si="8">B29+C29</f>
        <v>10988015.950000001</v>
      </c>
      <c r="E29" s="77">
        <v>9630725.4000000004</v>
      </c>
      <c r="F29" s="77">
        <v>9630421.7100000009</v>
      </c>
      <c r="G29" s="77">
        <f t="shared" ref="G29:G37" si="9">D29-E29</f>
        <v>1357290.5500000007</v>
      </c>
    </row>
    <row r="30" spans="1:7" x14ac:dyDescent="0.25">
      <c r="A30" s="88" t="s">
        <v>331</v>
      </c>
      <c r="B30" s="77">
        <v>750675.31</v>
      </c>
      <c r="C30" s="77">
        <v>48980</v>
      </c>
      <c r="D30" s="77">
        <f t="shared" si="8"/>
        <v>799655.31</v>
      </c>
      <c r="E30" s="77">
        <v>693904.16</v>
      </c>
      <c r="F30" s="77">
        <v>693904.16</v>
      </c>
      <c r="G30" s="77">
        <f t="shared" si="9"/>
        <v>105751.15000000002</v>
      </c>
    </row>
    <row r="31" spans="1:7" x14ac:dyDescent="0.25">
      <c r="A31" s="88" t="s">
        <v>332</v>
      </c>
      <c r="B31" s="77">
        <v>5592532.9000000004</v>
      </c>
      <c r="C31" s="77">
        <v>-756314.48</v>
      </c>
      <c r="D31" s="77">
        <f t="shared" si="8"/>
        <v>4836218.42</v>
      </c>
      <c r="E31" s="77">
        <v>3835321.51</v>
      </c>
      <c r="F31" s="77">
        <v>3715321.51</v>
      </c>
      <c r="G31" s="77">
        <f t="shared" si="9"/>
        <v>1000896.9100000001</v>
      </c>
    </row>
    <row r="32" spans="1:7" x14ac:dyDescent="0.25">
      <c r="A32" s="88" t="s">
        <v>333</v>
      </c>
      <c r="B32" s="77">
        <v>3331200.02</v>
      </c>
      <c r="C32" s="77">
        <v>-1714360.91</v>
      </c>
      <c r="D32" s="77">
        <f t="shared" si="8"/>
        <v>1616839.11</v>
      </c>
      <c r="E32" s="77">
        <v>1462681.45</v>
      </c>
      <c r="F32" s="77">
        <v>1462681.45</v>
      </c>
      <c r="G32" s="77">
        <f t="shared" si="9"/>
        <v>154157.66000000015</v>
      </c>
    </row>
    <row r="33" spans="1:7" ht="14.45" customHeight="1" x14ac:dyDescent="0.25">
      <c r="A33" s="88" t="s">
        <v>334</v>
      </c>
      <c r="B33" s="77">
        <v>4670588.45</v>
      </c>
      <c r="C33" s="77">
        <v>638082</v>
      </c>
      <c r="D33" s="77">
        <f t="shared" si="8"/>
        <v>5308670.45</v>
      </c>
      <c r="E33" s="77">
        <v>4853278.2</v>
      </c>
      <c r="F33" s="77">
        <v>4849032.03</v>
      </c>
      <c r="G33" s="77">
        <f t="shared" si="9"/>
        <v>455392.25</v>
      </c>
    </row>
    <row r="34" spans="1:7" ht="14.45" customHeight="1" x14ac:dyDescent="0.25">
      <c r="A34" s="88" t="s">
        <v>335</v>
      </c>
      <c r="B34" s="77">
        <v>1542346.15</v>
      </c>
      <c r="C34" s="77">
        <v>-40000</v>
      </c>
      <c r="D34" s="77">
        <f t="shared" si="8"/>
        <v>1502346.15</v>
      </c>
      <c r="E34" s="77">
        <v>1294433.94</v>
      </c>
      <c r="F34" s="77">
        <v>1294433.94</v>
      </c>
      <c r="G34" s="77">
        <f t="shared" si="9"/>
        <v>207912.20999999996</v>
      </c>
    </row>
    <row r="35" spans="1:7" ht="14.45" customHeight="1" x14ac:dyDescent="0.25">
      <c r="A35" s="88" t="s">
        <v>336</v>
      </c>
      <c r="B35" s="77">
        <v>1658506.33</v>
      </c>
      <c r="C35" s="77">
        <v>-183498</v>
      </c>
      <c r="D35" s="77">
        <f t="shared" si="8"/>
        <v>1475008.33</v>
      </c>
      <c r="E35" s="77">
        <v>1026694.06</v>
      </c>
      <c r="F35" s="77">
        <v>1026694.06</v>
      </c>
      <c r="G35" s="77">
        <f t="shared" si="9"/>
        <v>448314.27</v>
      </c>
    </row>
    <row r="36" spans="1:7" ht="14.45" customHeight="1" x14ac:dyDescent="0.25">
      <c r="A36" s="88" t="s">
        <v>337</v>
      </c>
      <c r="B36" s="77">
        <v>13452421.73</v>
      </c>
      <c r="C36" s="77">
        <v>8115667.7300000004</v>
      </c>
      <c r="D36" s="77">
        <f t="shared" si="8"/>
        <v>21568089.460000001</v>
      </c>
      <c r="E36" s="77">
        <v>19361904.870000001</v>
      </c>
      <c r="F36" s="77">
        <v>13561904.869999999</v>
      </c>
      <c r="G36" s="77">
        <f t="shared" si="9"/>
        <v>2206184.59</v>
      </c>
    </row>
    <row r="37" spans="1:7" ht="14.45" customHeight="1" x14ac:dyDescent="0.25">
      <c r="A37" s="88" t="s">
        <v>338</v>
      </c>
      <c r="B37" s="77">
        <v>3664545.01</v>
      </c>
      <c r="C37" s="77">
        <v>1437189.7</v>
      </c>
      <c r="D37" s="77">
        <f t="shared" si="8"/>
        <v>5101734.71</v>
      </c>
      <c r="E37" s="77">
        <v>4935196.78</v>
      </c>
      <c r="F37" s="77">
        <v>4935196.78</v>
      </c>
      <c r="G37" s="77">
        <f t="shared" si="9"/>
        <v>166537.9299999997</v>
      </c>
    </row>
    <row r="38" spans="1:7" x14ac:dyDescent="0.25">
      <c r="A38" s="87" t="s">
        <v>339</v>
      </c>
      <c r="B38" s="86">
        <f>SUM(B39:B47)</f>
        <v>30380674.859999999</v>
      </c>
      <c r="C38" s="86">
        <f t="shared" ref="C38:G38" si="10">SUM(C39:C47)</f>
        <v>20854788.77</v>
      </c>
      <c r="D38" s="86">
        <f t="shared" si="10"/>
        <v>51235463.629999995</v>
      </c>
      <c r="E38" s="86">
        <f t="shared" si="10"/>
        <v>48097404.519999996</v>
      </c>
      <c r="F38" s="86">
        <f t="shared" si="10"/>
        <v>48083874.899999991</v>
      </c>
      <c r="G38" s="86">
        <f t="shared" si="10"/>
        <v>3138059.1099999961</v>
      </c>
    </row>
    <row r="39" spans="1:7" x14ac:dyDescent="0.25">
      <c r="A39" s="88" t="s">
        <v>340</v>
      </c>
      <c r="B39" s="77">
        <v>17616736.32</v>
      </c>
      <c r="C39" s="77">
        <v>866271.2</v>
      </c>
      <c r="D39" s="77">
        <f t="shared" si="8"/>
        <v>18483007.52</v>
      </c>
      <c r="E39" s="77">
        <v>18483007.140000001</v>
      </c>
      <c r="F39" s="77">
        <v>18483007.52</v>
      </c>
      <c r="G39" s="77">
        <f t="shared" ref="G39:G47" si="11">D39-E39</f>
        <v>0.37999999895691872</v>
      </c>
    </row>
    <row r="40" spans="1:7" x14ac:dyDescent="0.25">
      <c r="A40" s="88" t="s">
        <v>341</v>
      </c>
      <c r="B40" s="77">
        <v>0</v>
      </c>
      <c r="C40" s="77">
        <v>0</v>
      </c>
      <c r="D40" s="77">
        <f t="shared" si="8"/>
        <v>0</v>
      </c>
      <c r="E40" s="77">
        <v>0</v>
      </c>
      <c r="F40" s="77">
        <v>0</v>
      </c>
      <c r="G40" s="77">
        <f t="shared" si="11"/>
        <v>0</v>
      </c>
    </row>
    <row r="41" spans="1:7" x14ac:dyDescent="0.25">
      <c r="A41" s="88" t="s">
        <v>342</v>
      </c>
      <c r="B41" s="77">
        <v>726000</v>
      </c>
      <c r="C41" s="77">
        <v>368500</v>
      </c>
      <c r="D41" s="77">
        <f t="shared" si="8"/>
        <v>1094500</v>
      </c>
      <c r="E41" s="77">
        <v>879753.5</v>
      </c>
      <c r="F41" s="77">
        <v>879753.5</v>
      </c>
      <c r="G41" s="77">
        <f t="shared" si="11"/>
        <v>214746.5</v>
      </c>
    </row>
    <row r="42" spans="1:7" x14ac:dyDescent="0.25">
      <c r="A42" s="88" t="s">
        <v>343</v>
      </c>
      <c r="B42" s="77">
        <v>8941027.7799999993</v>
      </c>
      <c r="C42" s="77">
        <v>19224183.879999999</v>
      </c>
      <c r="D42" s="77">
        <f t="shared" si="8"/>
        <v>28165211.659999996</v>
      </c>
      <c r="E42" s="77">
        <v>25275551.719999999</v>
      </c>
      <c r="F42" s="77">
        <v>25262021.719999999</v>
      </c>
      <c r="G42" s="77">
        <f t="shared" si="11"/>
        <v>2889659.9399999976</v>
      </c>
    </row>
    <row r="43" spans="1:7" x14ac:dyDescent="0.25">
      <c r="A43" s="88" t="s">
        <v>344</v>
      </c>
      <c r="B43" s="77">
        <v>3096910.76</v>
      </c>
      <c r="C43" s="77">
        <v>395833.69</v>
      </c>
      <c r="D43" s="77">
        <f t="shared" si="8"/>
        <v>3492744.4499999997</v>
      </c>
      <c r="E43" s="77">
        <v>3459092.16</v>
      </c>
      <c r="F43" s="77">
        <v>3459092.16</v>
      </c>
      <c r="G43" s="77">
        <f t="shared" si="11"/>
        <v>33652.289999999572</v>
      </c>
    </row>
    <row r="44" spans="1:7" x14ac:dyDescent="0.25">
      <c r="A44" s="88" t="s">
        <v>345</v>
      </c>
      <c r="B44" s="77">
        <v>0</v>
      </c>
      <c r="C44" s="77">
        <v>0</v>
      </c>
      <c r="D44" s="77">
        <f t="shared" si="8"/>
        <v>0</v>
      </c>
      <c r="E44" s="77">
        <v>0</v>
      </c>
      <c r="F44" s="77">
        <v>0</v>
      </c>
      <c r="G44" s="77">
        <f t="shared" si="11"/>
        <v>0</v>
      </c>
    </row>
    <row r="45" spans="1:7" x14ac:dyDescent="0.25">
      <c r="A45" s="88" t="s">
        <v>346</v>
      </c>
      <c r="B45" s="77">
        <v>0</v>
      </c>
      <c r="C45" s="77">
        <v>0</v>
      </c>
      <c r="D45" s="77">
        <f t="shared" si="8"/>
        <v>0</v>
      </c>
      <c r="E45" s="77">
        <v>0</v>
      </c>
      <c r="F45" s="77">
        <v>0</v>
      </c>
      <c r="G45" s="77">
        <f t="shared" si="11"/>
        <v>0</v>
      </c>
    </row>
    <row r="46" spans="1:7" x14ac:dyDescent="0.25">
      <c r="A46" s="88" t="s">
        <v>347</v>
      </c>
      <c r="B46" s="77">
        <v>0</v>
      </c>
      <c r="C46" s="77">
        <v>0</v>
      </c>
      <c r="D46" s="77">
        <f t="shared" si="8"/>
        <v>0</v>
      </c>
      <c r="E46" s="77">
        <v>0</v>
      </c>
      <c r="F46" s="77">
        <v>0</v>
      </c>
      <c r="G46" s="77">
        <f t="shared" si="11"/>
        <v>0</v>
      </c>
    </row>
    <row r="47" spans="1:7" x14ac:dyDescent="0.25">
      <c r="A47" s="88" t="s">
        <v>348</v>
      </c>
      <c r="B47" s="77">
        <v>0</v>
      </c>
      <c r="C47" s="77">
        <v>0</v>
      </c>
      <c r="D47" s="77">
        <f t="shared" si="8"/>
        <v>0</v>
      </c>
      <c r="E47" s="77">
        <v>0</v>
      </c>
      <c r="F47" s="77">
        <v>0</v>
      </c>
      <c r="G47" s="77">
        <f t="shared" si="11"/>
        <v>0</v>
      </c>
    </row>
    <row r="48" spans="1:7" x14ac:dyDescent="0.25">
      <c r="A48" s="87" t="s">
        <v>349</v>
      </c>
      <c r="B48" s="86">
        <f>SUM(B49:B57)</f>
        <v>1644676.22</v>
      </c>
      <c r="C48" s="86">
        <f t="shared" ref="C48:G48" si="12">SUM(C49:C57)</f>
        <v>-307982</v>
      </c>
      <c r="D48" s="86">
        <f t="shared" si="12"/>
        <v>1336694.22</v>
      </c>
      <c r="E48" s="86">
        <f t="shared" si="12"/>
        <v>749456.46000000008</v>
      </c>
      <c r="F48" s="86">
        <f t="shared" si="12"/>
        <v>739466.46000000008</v>
      </c>
      <c r="G48" s="86">
        <f t="shared" si="12"/>
        <v>587237.75999999989</v>
      </c>
    </row>
    <row r="49" spans="1:7" x14ac:dyDescent="0.25">
      <c r="A49" s="88" t="s">
        <v>350</v>
      </c>
      <c r="B49" s="77">
        <v>1054743.17</v>
      </c>
      <c r="C49" s="77">
        <v>-109700</v>
      </c>
      <c r="D49" s="77">
        <f t="shared" si="8"/>
        <v>945043.16999999993</v>
      </c>
      <c r="E49" s="77">
        <v>535034.65</v>
      </c>
      <c r="F49" s="77">
        <v>525044.65</v>
      </c>
      <c r="G49" s="77">
        <f t="shared" ref="G49:G57" si="13">D49-E49</f>
        <v>410008.5199999999</v>
      </c>
    </row>
    <row r="50" spans="1:7" x14ac:dyDescent="0.25">
      <c r="A50" s="88" t="s">
        <v>351</v>
      </c>
      <c r="B50" s="77">
        <v>60000</v>
      </c>
      <c r="C50" s="77">
        <v>-17600</v>
      </c>
      <c r="D50" s="77">
        <f t="shared" si="8"/>
        <v>42400</v>
      </c>
      <c r="E50" s="77">
        <v>18400</v>
      </c>
      <c r="F50" s="77">
        <v>18400</v>
      </c>
      <c r="G50" s="77">
        <f t="shared" si="13"/>
        <v>24000</v>
      </c>
    </row>
    <row r="51" spans="1:7" x14ac:dyDescent="0.25">
      <c r="A51" s="88" t="s">
        <v>352</v>
      </c>
      <c r="B51" s="77">
        <v>10000</v>
      </c>
      <c r="C51" s="77">
        <v>12451</v>
      </c>
      <c r="D51" s="77">
        <f t="shared" si="8"/>
        <v>22451</v>
      </c>
      <c r="E51" s="77">
        <v>22434.81</v>
      </c>
      <c r="F51" s="77">
        <v>22434.81</v>
      </c>
      <c r="G51" s="77">
        <f t="shared" si="13"/>
        <v>16.18999999999869</v>
      </c>
    </row>
    <row r="52" spans="1:7" x14ac:dyDescent="0.25">
      <c r="A52" s="88" t="s">
        <v>353</v>
      </c>
      <c r="B52" s="77">
        <v>0</v>
      </c>
      <c r="C52" s="77">
        <v>70000</v>
      </c>
      <c r="D52" s="77">
        <f t="shared" si="8"/>
        <v>70000</v>
      </c>
      <c r="E52" s="77">
        <v>69900</v>
      </c>
      <c r="F52" s="77">
        <v>69900</v>
      </c>
      <c r="G52" s="77">
        <f t="shared" si="13"/>
        <v>100</v>
      </c>
    </row>
    <row r="53" spans="1:7" x14ac:dyDescent="0.25">
      <c r="A53" s="88" t="s">
        <v>354</v>
      </c>
      <c r="B53" s="77">
        <v>0</v>
      </c>
      <c r="C53" s="77">
        <v>0</v>
      </c>
      <c r="D53" s="77">
        <f t="shared" si="8"/>
        <v>0</v>
      </c>
      <c r="E53" s="77">
        <v>0</v>
      </c>
      <c r="F53" s="77">
        <v>0</v>
      </c>
      <c r="G53" s="77">
        <f t="shared" si="13"/>
        <v>0</v>
      </c>
    </row>
    <row r="54" spans="1:7" x14ac:dyDescent="0.25">
      <c r="A54" s="88" t="s">
        <v>355</v>
      </c>
      <c r="B54" s="77">
        <v>488933.05</v>
      </c>
      <c r="C54" s="77">
        <v>-263133</v>
      </c>
      <c r="D54" s="77">
        <f t="shared" si="8"/>
        <v>225800.05</v>
      </c>
      <c r="E54" s="77">
        <v>103687</v>
      </c>
      <c r="F54" s="77">
        <v>103687</v>
      </c>
      <c r="G54" s="77">
        <f t="shared" si="13"/>
        <v>122113.04999999999</v>
      </c>
    </row>
    <row r="55" spans="1:7" x14ac:dyDescent="0.25">
      <c r="A55" s="88" t="s">
        <v>356</v>
      </c>
      <c r="B55" s="77">
        <v>0</v>
      </c>
      <c r="C55" s="77">
        <v>0</v>
      </c>
      <c r="D55" s="77">
        <f t="shared" si="8"/>
        <v>0</v>
      </c>
      <c r="E55" s="77">
        <v>0</v>
      </c>
      <c r="F55" s="77">
        <v>0</v>
      </c>
      <c r="G55" s="77">
        <f t="shared" si="13"/>
        <v>0</v>
      </c>
    </row>
    <row r="56" spans="1:7" x14ac:dyDescent="0.25">
      <c r="A56" s="88" t="s">
        <v>357</v>
      </c>
      <c r="B56" s="77">
        <v>0</v>
      </c>
      <c r="C56" s="77">
        <v>0</v>
      </c>
      <c r="D56" s="77">
        <f t="shared" si="8"/>
        <v>0</v>
      </c>
      <c r="E56" s="77">
        <v>0</v>
      </c>
      <c r="F56" s="77">
        <v>0</v>
      </c>
      <c r="G56" s="77">
        <f t="shared" si="13"/>
        <v>0</v>
      </c>
    </row>
    <row r="57" spans="1:7" x14ac:dyDescent="0.25">
      <c r="A57" s="88" t="s">
        <v>358</v>
      </c>
      <c r="B57" s="77">
        <v>31000</v>
      </c>
      <c r="C57" s="77">
        <v>0</v>
      </c>
      <c r="D57" s="77">
        <f t="shared" si="8"/>
        <v>31000</v>
      </c>
      <c r="E57" s="77">
        <v>0</v>
      </c>
      <c r="F57" s="77">
        <v>0</v>
      </c>
      <c r="G57" s="77">
        <f t="shared" si="13"/>
        <v>31000</v>
      </c>
    </row>
    <row r="58" spans="1:7" x14ac:dyDescent="0.25">
      <c r="A58" s="87" t="s">
        <v>359</v>
      </c>
      <c r="B58" s="86">
        <f>SUM(B59:B61)</f>
        <v>10525376.73</v>
      </c>
      <c r="C58" s="86">
        <f t="shared" ref="C58:G58" si="14">SUM(C59:C61)</f>
        <v>83985301.030000001</v>
      </c>
      <c r="D58" s="86">
        <f t="shared" si="14"/>
        <v>94510677.760000005</v>
      </c>
      <c r="E58" s="86">
        <f t="shared" si="14"/>
        <v>19762009.07</v>
      </c>
      <c r="F58" s="86">
        <f t="shared" si="14"/>
        <v>18603819.309999999</v>
      </c>
      <c r="G58" s="86">
        <f t="shared" si="14"/>
        <v>74748668.689999998</v>
      </c>
    </row>
    <row r="59" spans="1:7" x14ac:dyDescent="0.25">
      <c r="A59" s="88" t="s">
        <v>360</v>
      </c>
      <c r="B59" s="77">
        <v>10525376.73</v>
      </c>
      <c r="C59" s="77">
        <v>83985301.030000001</v>
      </c>
      <c r="D59" s="77">
        <f t="shared" si="8"/>
        <v>94510677.760000005</v>
      </c>
      <c r="E59" s="77">
        <v>19762009.07</v>
      </c>
      <c r="F59" s="77">
        <v>18603819.309999999</v>
      </c>
      <c r="G59" s="77">
        <f t="shared" ref="G59:G61" si="15">D59-E59</f>
        <v>74748668.689999998</v>
      </c>
    </row>
    <row r="60" spans="1:7" x14ac:dyDescent="0.25">
      <c r="A60" s="88" t="s">
        <v>361</v>
      </c>
      <c r="B60" s="77">
        <v>0</v>
      </c>
      <c r="C60" s="77">
        <v>0</v>
      </c>
      <c r="D60" s="77">
        <f t="shared" si="8"/>
        <v>0</v>
      </c>
      <c r="E60" s="77">
        <v>0</v>
      </c>
      <c r="F60" s="77">
        <v>0</v>
      </c>
      <c r="G60" s="77">
        <f t="shared" si="15"/>
        <v>0</v>
      </c>
    </row>
    <row r="61" spans="1:7" x14ac:dyDescent="0.25">
      <c r="A61" s="88" t="s">
        <v>362</v>
      </c>
      <c r="B61" s="77">
        <v>0</v>
      </c>
      <c r="C61" s="77">
        <v>0</v>
      </c>
      <c r="D61" s="77">
        <f t="shared" si="8"/>
        <v>0</v>
      </c>
      <c r="E61" s="77">
        <v>0</v>
      </c>
      <c r="F61" s="77">
        <v>0</v>
      </c>
      <c r="G61" s="77">
        <f t="shared" si="15"/>
        <v>0</v>
      </c>
    </row>
    <row r="62" spans="1:7" x14ac:dyDescent="0.25">
      <c r="A62" s="87" t="s">
        <v>363</v>
      </c>
      <c r="B62" s="86">
        <f>SUM(B63:B67,B69:B70)</f>
        <v>0</v>
      </c>
      <c r="C62" s="86">
        <f t="shared" ref="C62:G62" si="16">SUM(C63:C67,C69:C70)</f>
        <v>0</v>
      </c>
      <c r="D62" s="86">
        <f t="shared" si="16"/>
        <v>0</v>
      </c>
      <c r="E62" s="86">
        <f t="shared" si="16"/>
        <v>0</v>
      </c>
      <c r="F62" s="86">
        <f t="shared" si="16"/>
        <v>0</v>
      </c>
      <c r="G62" s="86">
        <f t="shared" si="16"/>
        <v>0</v>
      </c>
    </row>
    <row r="63" spans="1:7" x14ac:dyDescent="0.25">
      <c r="A63" s="88" t="s">
        <v>364</v>
      </c>
      <c r="B63" s="77">
        <v>0</v>
      </c>
      <c r="C63" s="77">
        <v>0</v>
      </c>
      <c r="D63" s="77">
        <f t="shared" si="8"/>
        <v>0</v>
      </c>
      <c r="E63" s="77">
        <v>0</v>
      </c>
      <c r="F63" s="77">
        <v>0</v>
      </c>
      <c r="G63" s="77">
        <f t="shared" ref="G63:G70" si="17">D63-E63</f>
        <v>0</v>
      </c>
    </row>
    <row r="64" spans="1:7" x14ac:dyDescent="0.25">
      <c r="A64" s="88" t="s">
        <v>365</v>
      </c>
      <c r="B64" s="77">
        <v>0</v>
      </c>
      <c r="C64" s="77">
        <v>0</v>
      </c>
      <c r="D64" s="77">
        <f t="shared" si="8"/>
        <v>0</v>
      </c>
      <c r="E64" s="77">
        <v>0</v>
      </c>
      <c r="F64" s="77">
        <v>0</v>
      </c>
      <c r="G64" s="77">
        <f t="shared" si="17"/>
        <v>0</v>
      </c>
    </row>
    <row r="65" spans="1:7" x14ac:dyDescent="0.25">
      <c r="A65" s="88" t="s">
        <v>366</v>
      </c>
      <c r="B65" s="77">
        <v>0</v>
      </c>
      <c r="C65" s="77">
        <v>0</v>
      </c>
      <c r="D65" s="77">
        <f t="shared" si="8"/>
        <v>0</v>
      </c>
      <c r="E65" s="77">
        <v>0</v>
      </c>
      <c r="F65" s="77">
        <v>0</v>
      </c>
      <c r="G65" s="77">
        <f t="shared" si="17"/>
        <v>0</v>
      </c>
    </row>
    <row r="66" spans="1:7" x14ac:dyDescent="0.25">
      <c r="A66" s="88" t="s">
        <v>367</v>
      </c>
      <c r="B66" s="77">
        <v>0</v>
      </c>
      <c r="C66" s="77">
        <v>0</v>
      </c>
      <c r="D66" s="77">
        <f t="shared" si="8"/>
        <v>0</v>
      </c>
      <c r="E66" s="77">
        <v>0</v>
      </c>
      <c r="F66" s="77">
        <v>0</v>
      </c>
      <c r="G66" s="77">
        <f t="shared" si="17"/>
        <v>0</v>
      </c>
    </row>
    <row r="67" spans="1:7" x14ac:dyDescent="0.25">
      <c r="A67" s="88" t="s">
        <v>368</v>
      </c>
      <c r="B67" s="77">
        <v>0</v>
      </c>
      <c r="C67" s="77">
        <v>0</v>
      </c>
      <c r="D67" s="77">
        <f t="shared" si="8"/>
        <v>0</v>
      </c>
      <c r="E67" s="77">
        <v>0</v>
      </c>
      <c r="F67" s="77">
        <v>0</v>
      </c>
      <c r="G67" s="77">
        <f t="shared" si="17"/>
        <v>0</v>
      </c>
    </row>
    <row r="68" spans="1:7" x14ac:dyDescent="0.25">
      <c r="A68" s="88" t="s">
        <v>369</v>
      </c>
      <c r="B68" s="77">
        <v>0</v>
      </c>
      <c r="C68" s="77">
        <v>0</v>
      </c>
      <c r="D68" s="77">
        <f t="shared" si="8"/>
        <v>0</v>
      </c>
      <c r="E68" s="77">
        <v>0</v>
      </c>
      <c r="F68" s="77">
        <v>0</v>
      </c>
      <c r="G68" s="77">
        <f t="shared" si="17"/>
        <v>0</v>
      </c>
    </row>
    <row r="69" spans="1:7" x14ac:dyDescent="0.25">
      <c r="A69" s="88" t="s">
        <v>370</v>
      </c>
      <c r="B69" s="77">
        <v>0</v>
      </c>
      <c r="C69" s="77">
        <v>0</v>
      </c>
      <c r="D69" s="77">
        <f t="shared" si="8"/>
        <v>0</v>
      </c>
      <c r="E69" s="77">
        <v>0</v>
      </c>
      <c r="F69" s="77">
        <v>0</v>
      </c>
      <c r="G69" s="77">
        <f t="shared" si="17"/>
        <v>0</v>
      </c>
    </row>
    <row r="70" spans="1:7" x14ac:dyDescent="0.25">
      <c r="A70" s="88" t="s">
        <v>371</v>
      </c>
      <c r="B70" s="77">
        <v>0</v>
      </c>
      <c r="C70" s="77">
        <v>0</v>
      </c>
      <c r="D70" s="77">
        <f t="shared" si="8"/>
        <v>0</v>
      </c>
      <c r="E70" s="77">
        <v>0</v>
      </c>
      <c r="F70" s="77">
        <v>0</v>
      </c>
      <c r="G70" s="77">
        <f t="shared" si="17"/>
        <v>0</v>
      </c>
    </row>
    <row r="71" spans="1:7" x14ac:dyDescent="0.25">
      <c r="A71" s="87" t="s">
        <v>372</v>
      </c>
      <c r="B71" s="86">
        <f>SUM(B72:B74)</f>
        <v>0</v>
      </c>
      <c r="C71" s="86">
        <f t="shared" ref="C71:G71" si="18">SUM(C72:C74)</f>
        <v>0</v>
      </c>
      <c r="D71" s="86">
        <f t="shared" si="18"/>
        <v>0</v>
      </c>
      <c r="E71" s="86">
        <f t="shared" si="18"/>
        <v>0</v>
      </c>
      <c r="F71" s="86">
        <f t="shared" si="18"/>
        <v>0</v>
      </c>
      <c r="G71" s="86">
        <f t="shared" si="18"/>
        <v>0</v>
      </c>
    </row>
    <row r="72" spans="1:7" x14ac:dyDescent="0.25">
      <c r="A72" s="88" t="s">
        <v>373</v>
      </c>
      <c r="B72" s="77">
        <v>0</v>
      </c>
      <c r="C72" s="77">
        <v>0</v>
      </c>
      <c r="D72" s="77">
        <f t="shared" si="8"/>
        <v>0</v>
      </c>
      <c r="E72" s="77">
        <v>0</v>
      </c>
      <c r="F72" s="77">
        <v>0</v>
      </c>
      <c r="G72" s="77">
        <f t="shared" ref="G72:G74" si="19">D72-E72</f>
        <v>0</v>
      </c>
    </row>
    <row r="73" spans="1:7" x14ac:dyDescent="0.25">
      <c r="A73" s="88" t="s">
        <v>374</v>
      </c>
      <c r="B73" s="77">
        <v>0</v>
      </c>
      <c r="C73" s="77">
        <v>0</v>
      </c>
      <c r="D73" s="77">
        <f t="shared" si="8"/>
        <v>0</v>
      </c>
      <c r="E73" s="77">
        <v>0</v>
      </c>
      <c r="F73" s="77">
        <v>0</v>
      </c>
      <c r="G73" s="77">
        <f t="shared" si="19"/>
        <v>0</v>
      </c>
    </row>
    <row r="74" spans="1:7" x14ac:dyDescent="0.25">
      <c r="A74" s="88" t="s">
        <v>375</v>
      </c>
      <c r="B74" s="77">
        <v>0</v>
      </c>
      <c r="C74" s="77">
        <v>0</v>
      </c>
      <c r="D74" s="77">
        <f t="shared" si="8"/>
        <v>0</v>
      </c>
      <c r="E74" s="77">
        <v>0</v>
      </c>
      <c r="F74" s="77">
        <v>0</v>
      </c>
      <c r="G74" s="77">
        <f t="shared" si="19"/>
        <v>0</v>
      </c>
    </row>
    <row r="75" spans="1:7" x14ac:dyDescent="0.25">
      <c r="A75" s="87" t="s">
        <v>376</v>
      </c>
      <c r="B75" s="86">
        <f>SUM(B76:B82)</f>
        <v>0</v>
      </c>
      <c r="C75" s="86">
        <f t="shared" ref="C75:G75" si="20">SUM(C76:C82)</f>
        <v>0</v>
      </c>
      <c r="D75" s="86">
        <f t="shared" si="20"/>
        <v>0</v>
      </c>
      <c r="E75" s="86">
        <f t="shared" si="20"/>
        <v>0</v>
      </c>
      <c r="F75" s="86">
        <f t="shared" si="20"/>
        <v>0</v>
      </c>
      <c r="G75" s="86">
        <f t="shared" si="20"/>
        <v>0</v>
      </c>
    </row>
    <row r="76" spans="1:7" x14ac:dyDescent="0.25">
      <c r="A76" s="88" t="s">
        <v>377</v>
      </c>
      <c r="B76" s="77">
        <v>0</v>
      </c>
      <c r="C76" s="77">
        <v>0</v>
      </c>
      <c r="D76" s="77">
        <f t="shared" si="8"/>
        <v>0</v>
      </c>
      <c r="E76" s="77">
        <v>0</v>
      </c>
      <c r="F76" s="77">
        <v>0</v>
      </c>
      <c r="G76" s="77">
        <f t="shared" ref="G76:G82" si="21">D76-E76</f>
        <v>0</v>
      </c>
    </row>
    <row r="77" spans="1:7" x14ac:dyDescent="0.25">
      <c r="A77" s="88" t="s">
        <v>378</v>
      </c>
      <c r="B77" s="77">
        <v>0</v>
      </c>
      <c r="C77" s="77">
        <v>0</v>
      </c>
      <c r="D77" s="77">
        <f t="shared" si="8"/>
        <v>0</v>
      </c>
      <c r="E77" s="77">
        <v>0</v>
      </c>
      <c r="F77" s="77">
        <v>0</v>
      </c>
      <c r="G77" s="77">
        <f t="shared" si="21"/>
        <v>0</v>
      </c>
    </row>
    <row r="78" spans="1:7" x14ac:dyDescent="0.25">
      <c r="A78" s="88" t="s">
        <v>379</v>
      </c>
      <c r="B78" s="77">
        <v>0</v>
      </c>
      <c r="C78" s="77">
        <v>0</v>
      </c>
      <c r="D78" s="77">
        <f t="shared" si="8"/>
        <v>0</v>
      </c>
      <c r="E78" s="77">
        <v>0</v>
      </c>
      <c r="F78" s="77">
        <v>0</v>
      </c>
      <c r="G78" s="77">
        <f t="shared" si="21"/>
        <v>0</v>
      </c>
    </row>
    <row r="79" spans="1:7" x14ac:dyDescent="0.25">
      <c r="A79" s="88" t="s">
        <v>380</v>
      </c>
      <c r="B79" s="77">
        <v>0</v>
      </c>
      <c r="C79" s="77">
        <v>0</v>
      </c>
      <c r="D79" s="77">
        <f t="shared" si="8"/>
        <v>0</v>
      </c>
      <c r="E79" s="77">
        <v>0</v>
      </c>
      <c r="F79" s="77">
        <v>0</v>
      </c>
      <c r="G79" s="77">
        <f t="shared" si="21"/>
        <v>0</v>
      </c>
    </row>
    <row r="80" spans="1:7" x14ac:dyDescent="0.25">
      <c r="A80" s="88" t="s">
        <v>381</v>
      </c>
      <c r="B80" s="77">
        <v>0</v>
      </c>
      <c r="C80" s="77">
        <v>0</v>
      </c>
      <c r="D80" s="77">
        <f t="shared" si="8"/>
        <v>0</v>
      </c>
      <c r="E80" s="77">
        <v>0</v>
      </c>
      <c r="F80" s="77">
        <v>0</v>
      </c>
      <c r="G80" s="77">
        <f t="shared" si="21"/>
        <v>0</v>
      </c>
    </row>
    <row r="81" spans="1:7" x14ac:dyDescent="0.25">
      <c r="A81" s="88" t="s">
        <v>382</v>
      </c>
      <c r="B81" s="77">
        <v>0</v>
      </c>
      <c r="C81" s="77">
        <v>0</v>
      </c>
      <c r="D81" s="77">
        <f t="shared" si="8"/>
        <v>0</v>
      </c>
      <c r="E81" s="77">
        <v>0</v>
      </c>
      <c r="F81" s="77">
        <v>0</v>
      </c>
      <c r="G81" s="77">
        <f t="shared" si="21"/>
        <v>0</v>
      </c>
    </row>
    <row r="82" spans="1:7" x14ac:dyDescent="0.25">
      <c r="A82" s="88" t="s">
        <v>383</v>
      </c>
      <c r="B82" s="77">
        <v>0</v>
      </c>
      <c r="C82" s="77">
        <v>0</v>
      </c>
      <c r="D82" s="77">
        <f t="shared" si="8"/>
        <v>0</v>
      </c>
      <c r="E82" s="77">
        <v>0</v>
      </c>
      <c r="F82" s="77">
        <v>0</v>
      </c>
      <c r="G82" s="77">
        <f t="shared" si="21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384</v>
      </c>
      <c r="B84" s="86">
        <f>B85+B93+B103+B113+B123+B133+B137+B146+B150</f>
        <v>64515694.799999997</v>
      </c>
      <c r="C84" s="86">
        <f t="shared" ref="C84:G84" si="22">C85+C93+C103+C113+C123+C133+C137+C146+C150</f>
        <v>121809542.29000001</v>
      </c>
      <c r="D84" s="86">
        <f t="shared" si="22"/>
        <v>186325237.09</v>
      </c>
      <c r="E84" s="86">
        <f t="shared" si="22"/>
        <v>104476182.25</v>
      </c>
      <c r="F84" s="86">
        <f t="shared" si="22"/>
        <v>103813080.40000001</v>
      </c>
      <c r="G84" s="86">
        <f t="shared" si="22"/>
        <v>81849054.840000004</v>
      </c>
    </row>
    <row r="85" spans="1:7" x14ac:dyDescent="0.25">
      <c r="A85" s="87" t="s">
        <v>311</v>
      </c>
      <c r="B85" s="86">
        <f>SUM(B86:B92)</f>
        <v>37229634.07</v>
      </c>
      <c r="C85" s="86">
        <f t="shared" ref="C85:G85" si="23">SUM(C86:C92)</f>
        <v>-2613691.58</v>
      </c>
      <c r="D85" s="86">
        <f t="shared" si="23"/>
        <v>34615942.489999995</v>
      </c>
      <c r="E85" s="86">
        <f t="shared" si="23"/>
        <v>34301232.079999998</v>
      </c>
      <c r="F85" s="86">
        <f t="shared" si="23"/>
        <v>34287139.090000004</v>
      </c>
      <c r="G85" s="86">
        <f t="shared" si="23"/>
        <v>314710.40999999724</v>
      </c>
    </row>
    <row r="86" spans="1:7" x14ac:dyDescent="0.25">
      <c r="A86" s="88" t="s">
        <v>312</v>
      </c>
      <c r="B86" s="77">
        <v>29780978.059999999</v>
      </c>
      <c r="C86" s="77">
        <v>-2024166.35</v>
      </c>
      <c r="D86" s="77">
        <f t="shared" ref="D86:D92" si="24">B86+C86</f>
        <v>27756811.709999997</v>
      </c>
      <c r="E86" s="77">
        <v>27515069.109999999</v>
      </c>
      <c r="F86" s="77">
        <v>27515069.109999999</v>
      </c>
      <c r="G86" s="77">
        <f t="shared" ref="G86:G92" si="25">D86-E86</f>
        <v>241742.59999999776</v>
      </c>
    </row>
    <row r="87" spans="1:7" x14ac:dyDescent="0.25">
      <c r="A87" s="88" t="s">
        <v>313</v>
      </c>
      <c r="B87" s="77">
        <v>0</v>
      </c>
      <c r="C87" s="77">
        <v>0</v>
      </c>
      <c r="D87" s="77">
        <f t="shared" si="24"/>
        <v>0</v>
      </c>
      <c r="E87" s="77">
        <v>0</v>
      </c>
      <c r="F87" s="77">
        <v>0</v>
      </c>
      <c r="G87" s="77">
        <f t="shared" si="25"/>
        <v>0</v>
      </c>
    </row>
    <row r="88" spans="1:7" x14ac:dyDescent="0.25">
      <c r="A88" s="88" t="s">
        <v>314</v>
      </c>
      <c r="B88" s="77">
        <v>4296177.76</v>
      </c>
      <c r="C88" s="77">
        <v>-354485.95</v>
      </c>
      <c r="D88" s="77">
        <f t="shared" si="24"/>
        <v>3941691.8099999996</v>
      </c>
      <c r="E88" s="77">
        <v>3889834.16</v>
      </c>
      <c r="F88" s="77">
        <v>3875741.17</v>
      </c>
      <c r="G88" s="77">
        <f t="shared" si="25"/>
        <v>51857.649999999441</v>
      </c>
    </row>
    <row r="89" spans="1:7" x14ac:dyDescent="0.25">
      <c r="A89" s="88" t="s">
        <v>315</v>
      </c>
      <c r="B89" s="77">
        <v>590000</v>
      </c>
      <c r="C89" s="77">
        <v>0</v>
      </c>
      <c r="D89" s="77">
        <f t="shared" si="24"/>
        <v>590000</v>
      </c>
      <c r="E89" s="77">
        <v>589999.65</v>
      </c>
      <c r="F89" s="77">
        <v>589999.65</v>
      </c>
      <c r="G89" s="77">
        <f t="shared" si="25"/>
        <v>0.34999999997671694</v>
      </c>
    </row>
    <row r="90" spans="1:7" x14ac:dyDescent="0.25">
      <c r="A90" s="88" t="s">
        <v>316</v>
      </c>
      <c r="B90" s="77">
        <v>2562478.25</v>
      </c>
      <c r="C90" s="77">
        <v>-235039.28</v>
      </c>
      <c r="D90" s="77">
        <f t="shared" si="24"/>
        <v>2327438.9700000002</v>
      </c>
      <c r="E90" s="77">
        <v>2306329.16</v>
      </c>
      <c r="F90" s="77">
        <v>2306329.16</v>
      </c>
      <c r="G90" s="77">
        <f t="shared" si="25"/>
        <v>21109.810000000056</v>
      </c>
    </row>
    <row r="91" spans="1:7" x14ac:dyDescent="0.25">
      <c r="A91" s="88" t="s">
        <v>317</v>
      </c>
      <c r="B91" s="77">
        <v>0</v>
      </c>
      <c r="C91" s="77">
        <v>0</v>
      </c>
      <c r="D91" s="77">
        <f t="shared" si="24"/>
        <v>0</v>
      </c>
      <c r="E91" s="77">
        <v>0</v>
      </c>
      <c r="F91" s="77">
        <v>0</v>
      </c>
      <c r="G91" s="77">
        <f t="shared" si="25"/>
        <v>0</v>
      </c>
    </row>
    <row r="92" spans="1:7" x14ac:dyDescent="0.25">
      <c r="A92" s="88" t="s">
        <v>318</v>
      </c>
      <c r="B92" s="77">
        <v>0</v>
      </c>
      <c r="C92" s="77">
        <v>0</v>
      </c>
      <c r="D92" s="77">
        <f t="shared" si="24"/>
        <v>0</v>
      </c>
      <c r="E92" s="77">
        <v>0</v>
      </c>
      <c r="F92" s="77">
        <v>0</v>
      </c>
      <c r="G92" s="77">
        <f t="shared" si="25"/>
        <v>0</v>
      </c>
    </row>
    <row r="93" spans="1:7" x14ac:dyDescent="0.25">
      <c r="A93" s="87" t="s">
        <v>319</v>
      </c>
      <c r="B93" s="86">
        <f>SUM(B94:B102)</f>
        <v>4110396.1500000004</v>
      </c>
      <c r="C93" s="86">
        <f t="shared" ref="C93:G93" si="26">SUM(C94:C102)</f>
        <v>317664.07</v>
      </c>
      <c r="D93" s="86">
        <f t="shared" si="26"/>
        <v>4428060.22</v>
      </c>
      <c r="E93" s="86">
        <f t="shared" si="26"/>
        <v>4418870.84</v>
      </c>
      <c r="F93" s="86">
        <f t="shared" si="26"/>
        <v>4418870.84</v>
      </c>
      <c r="G93" s="86">
        <f t="shared" si="26"/>
        <v>9189.3800000001065</v>
      </c>
    </row>
    <row r="94" spans="1:7" x14ac:dyDescent="0.25">
      <c r="A94" s="88" t="s">
        <v>320</v>
      </c>
      <c r="B94" s="77">
        <v>0</v>
      </c>
      <c r="C94" s="77">
        <v>0</v>
      </c>
      <c r="D94" s="77">
        <f t="shared" ref="D94:D102" si="27">B94+C94</f>
        <v>0</v>
      </c>
      <c r="E94" s="77">
        <v>0</v>
      </c>
      <c r="F94" s="77">
        <v>0</v>
      </c>
      <c r="G94" s="77">
        <f t="shared" ref="G94:G102" si="28">D94-E94</f>
        <v>0</v>
      </c>
    </row>
    <row r="95" spans="1:7" x14ac:dyDescent="0.25">
      <c r="A95" s="88" t="s">
        <v>321</v>
      </c>
      <c r="B95" s="77">
        <v>0</v>
      </c>
      <c r="C95" s="77">
        <v>0</v>
      </c>
      <c r="D95" s="77">
        <f t="shared" si="27"/>
        <v>0</v>
      </c>
      <c r="E95" s="77">
        <v>0</v>
      </c>
      <c r="F95" s="77">
        <v>0</v>
      </c>
      <c r="G95" s="77">
        <f t="shared" si="28"/>
        <v>0</v>
      </c>
    </row>
    <row r="96" spans="1:7" x14ac:dyDescent="0.25">
      <c r="A96" s="88" t="s">
        <v>322</v>
      </c>
      <c r="B96" s="77">
        <v>0</v>
      </c>
      <c r="C96" s="77">
        <v>0</v>
      </c>
      <c r="D96" s="77">
        <f t="shared" si="27"/>
        <v>0</v>
      </c>
      <c r="E96" s="77">
        <v>0</v>
      </c>
      <c r="F96" s="77">
        <v>0</v>
      </c>
      <c r="G96" s="77">
        <f t="shared" si="28"/>
        <v>0</v>
      </c>
    </row>
    <row r="97" spans="1:7" x14ac:dyDescent="0.25">
      <c r="A97" s="88" t="s">
        <v>323</v>
      </c>
      <c r="B97" s="77">
        <v>0</v>
      </c>
      <c r="C97" s="77">
        <v>0</v>
      </c>
      <c r="D97" s="77">
        <f t="shared" si="27"/>
        <v>0</v>
      </c>
      <c r="E97" s="77">
        <v>0</v>
      </c>
      <c r="F97" s="77">
        <v>0</v>
      </c>
      <c r="G97" s="77">
        <f t="shared" si="28"/>
        <v>0</v>
      </c>
    </row>
    <row r="98" spans="1:7" x14ac:dyDescent="0.25">
      <c r="A98" s="90" t="s">
        <v>324</v>
      </c>
      <c r="B98" s="77">
        <v>0</v>
      </c>
      <c r="C98" s="77">
        <v>30000</v>
      </c>
      <c r="D98" s="77">
        <f t="shared" si="27"/>
        <v>30000</v>
      </c>
      <c r="E98" s="77">
        <v>29843.17</v>
      </c>
      <c r="F98" s="77">
        <v>29843.17</v>
      </c>
      <c r="G98" s="77">
        <f t="shared" si="28"/>
        <v>156.83000000000175</v>
      </c>
    </row>
    <row r="99" spans="1:7" x14ac:dyDescent="0.25">
      <c r="A99" s="88" t="s">
        <v>325</v>
      </c>
      <c r="B99" s="77">
        <v>3097479.43</v>
      </c>
      <c r="C99" s="77">
        <v>340000</v>
      </c>
      <c r="D99" s="77">
        <f t="shared" si="27"/>
        <v>3437479.43</v>
      </c>
      <c r="E99" s="77">
        <v>3437376.02</v>
      </c>
      <c r="F99" s="77">
        <v>3437376.02</v>
      </c>
      <c r="G99" s="77">
        <f t="shared" si="28"/>
        <v>103.41000000014901</v>
      </c>
    </row>
    <row r="100" spans="1:7" x14ac:dyDescent="0.25">
      <c r="A100" s="88" t="s">
        <v>326</v>
      </c>
      <c r="B100" s="77">
        <v>450000</v>
      </c>
      <c r="C100" s="77">
        <v>304.07</v>
      </c>
      <c r="D100" s="77">
        <f t="shared" si="27"/>
        <v>450304.07</v>
      </c>
      <c r="E100" s="77">
        <v>449775</v>
      </c>
      <c r="F100" s="77">
        <v>449775</v>
      </c>
      <c r="G100" s="77">
        <f t="shared" si="28"/>
        <v>529.07000000000698</v>
      </c>
    </row>
    <row r="101" spans="1:7" x14ac:dyDescent="0.25">
      <c r="A101" s="88" t="s">
        <v>327</v>
      </c>
      <c r="B101" s="77">
        <v>30000</v>
      </c>
      <c r="C101" s="77">
        <v>-2640</v>
      </c>
      <c r="D101" s="77">
        <f t="shared" si="27"/>
        <v>27360</v>
      </c>
      <c r="E101" s="77">
        <v>27360</v>
      </c>
      <c r="F101" s="77">
        <v>27360</v>
      </c>
      <c r="G101" s="77">
        <f t="shared" si="28"/>
        <v>0</v>
      </c>
    </row>
    <row r="102" spans="1:7" x14ac:dyDescent="0.25">
      <c r="A102" s="88" t="s">
        <v>328</v>
      </c>
      <c r="B102" s="77">
        <v>532916.72</v>
      </c>
      <c r="C102" s="77">
        <v>-50000</v>
      </c>
      <c r="D102" s="77">
        <f t="shared" si="27"/>
        <v>482916.72</v>
      </c>
      <c r="E102" s="77">
        <v>474516.65</v>
      </c>
      <c r="F102" s="77">
        <v>474516.65</v>
      </c>
      <c r="G102" s="77">
        <f t="shared" si="28"/>
        <v>8400.0699999999488</v>
      </c>
    </row>
    <row r="103" spans="1:7" x14ac:dyDescent="0.25">
      <c r="A103" s="87" t="s">
        <v>329</v>
      </c>
      <c r="B103" s="86">
        <f>SUM(B104:B112)</f>
        <v>1885000</v>
      </c>
      <c r="C103" s="86">
        <f t="shared" ref="C103:G103" si="29">SUM(C104:C112)</f>
        <v>1126746.6000000001</v>
      </c>
      <c r="D103" s="86">
        <f t="shared" si="29"/>
        <v>3011746.6</v>
      </c>
      <c r="E103" s="86">
        <f t="shared" si="29"/>
        <v>2469717.6799999997</v>
      </c>
      <c r="F103" s="86">
        <f t="shared" si="29"/>
        <v>2469717.69</v>
      </c>
      <c r="G103" s="86">
        <f t="shared" si="29"/>
        <v>542028.92000000016</v>
      </c>
    </row>
    <row r="104" spans="1:7" x14ac:dyDescent="0.25">
      <c r="A104" s="88" t="s">
        <v>330</v>
      </c>
      <c r="B104" s="77">
        <v>1500000</v>
      </c>
      <c r="C104" s="77">
        <v>-980000</v>
      </c>
      <c r="D104" s="77">
        <f t="shared" ref="D104:D112" si="30">B104+C104</f>
        <v>520000</v>
      </c>
      <c r="E104" s="77">
        <v>518479.32</v>
      </c>
      <c r="F104" s="77">
        <v>518479.32</v>
      </c>
      <c r="G104" s="77">
        <f t="shared" ref="G104:G112" si="31">D104-E104</f>
        <v>1520.679999999993</v>
      </c>
    </row>
    <row r="105" spans="1:7" x14ac:dyDescent="0.25">
      <c r="A105" s="88" t="s">
        <v>331</v>
      </c>
      <c r="B105" s="77">
        <v>0</v>
      </c>
      <c r="C105" s="77">
        <v>7000</v>
      </c>
      <c r="D105" s="77">
        <f t="shared" si="30"/>
        <v>7000</v>
      </c>
      <c r="E105" s="77">
        <v>4999.99</v>
      </c>
      <c r="F105" s="77">
        <v>4999.99</v>
      </c>
      <c r="G105" s="77">
        <f t="shared" si="31"/>
        <v>2000.0100000000002</v>
      </c>
    </row>
    <row r="106" spans="1:7" x14ac:dyDescent="0.25">
      <c r="A106" s="88" t="s">
        <v>332</v>
      </c>
      <c r="B106" s="77">
        <v>0</v>
      </c>
      <c r="C106" s="77">
        <v>749776.6</v>
      </c>
      <c r="D106" s="77">
        <f t="shared" si="30"/>
        <v>749776.6</v>
      </c>
      <c r="E106" s="77">
        <v>357908.6</v>
      </c>
      <c r="F106" s="77">
        <v>357908.6</v>
      </c>
      <c r="G106" s="77">
        <f t="shared" si="31"/>
        <v>391868</v>
      </c>
    </row>
    <row r="107" spans="1:7" x14ac:dyDescent="0.25">
      <c r="A107" s="88" t="s">
        <v>333</v>
      </c>
      <c r="B107" s="77">
        <v>0</v>
      </c>
      <c r="C107" s="77">
        <v>0</v>
      </c>
      <c r="D107" s="77">
        <f t="shared" si="30"/>
        <v>0</v>
      </c>
      <c r="E107" s="77">
        <v>0</v>
      </c>
      <c r="F107" s="77">
        <v>0</v>
      </c>
      <c r="G107" s="77">
        <f t="shared" si="31"/>
        <v>0</v>
      </c>
    </row>
    <row r="108" spans="1:7" x14ac:dyDescent="0.25">
      <c r="A108" s="88" t="s">
        <v>334</v>
      </c>
      <c r="B108" s="77">
        <v>385000</v>
      </c>
      <c r="C108" s="77">
        <v>5000</v>
      </c>
      <c r="D108" s="77">
        <f t="shared" si="30"/>
        <v>390000</v>
      </c>
      <c r="E108" s="77">
        <v>341433.13</v>
      </c>
      <c r="F108" s="77">
        <v>341433.13</v>
      </c>
      <c r="G108" s="77">
        <f t="shared" si="31"/>
        <v>48566.869999999995</v>
      </c>
    </row>
    <row r="109" spans="1:7" x14ac:dyDescent="0.25">
      <c r="A109" s="88" t="s">
        <v>335</v>
      </c>
      <c r="B109" s="77">
        <v>0</v>
      </c>
      <c r="C109" s="77">
        <v>0</v>
      </c>
      <c r="D109" s="77">
        <f t="shared" si="30"/>
        <v>0</v>
      </c>
      <c r="E109" s="77">
        <v>0</v>
      </c>
      <c r="F109" s="77">
        <v>0</v>
      </c>
      <c r="G109" s="77">
        <f t="shared" si="31"/>
        <v>0</v>
      </c>
    </row>
    <row r="110" spans="1:7" x14ac:dyDescent="0.25">
      <c r="A110" s="88" t="s">
        <v>336</v>
      </c>
      <c r="B110" s="77">
        <v>0</v>
      </c>
      <c r="C110" s="77">
        <v>0</v>
      </c>
      <c r="D110" s="77">
        <f t="shared" si="30"/>
        <v>0</v>
      </c>
      <c r="E110" s="77">
        <v>0</v>
      </c>
      <c r="F110" s="77">
        <v>0</v>
      </c>
      <c r="G110" s="77">
        <f t="shared" si="31"/>
        <v>0</v>
      </c>
    </row>
    <row r="111" spans="1:7" x14ac:dyDescent="0.25">
      <c r="A111" s="88" t="s">
        <v>337</v>
      </c>
      <c r="B111" s="77">
        <v>0</v>
      </c>
      <c r="C111" s="77">
        <v>1333000</v>
      </c>
      <c r="D111" s="77">
        <f t="shared" si="30"/>
        <v>1333000</v>
      </c>
      <c r="E111" s="77">
        <v>1234926.6399999999</v>
      </c>
      <c r="F111" s="77">
        <v>1234926.6499999999</v>
      </c>
      <c r="G111" s="77">
        <f t="shared" si="31"/>
        <v>98073.360000000102</v>
      </c>
    </row>
    <row r="112" spans="1:7" x14ac:dyDescent="0.25">
      <c r="A112" s="88" t="s">
        <v>338</v>
      </c>
      <c r="B112" s="77">
        <v>0</v>
      </c>
      <c r="C112" s="77">
        <v>11970</v>
      </c>
      <c r="D112" s="77">
        <f t="shared" si="30"/>
        <v>11970</v>
      </c>
      <c r="E112" s="77">
        <v>11970</v>
      </c>
      <c r="F112" s="77">
        <v>11970</v>
      </c>
      <c r="G112" s="77">
        <f t="shared" si="31"/>
        <v>0</v>
      </c>
    </row>
    <row r="113" spans="1:7" x14ac:dyDescent="0.25">
      <c r="A113" s="87" t="s">
        <v>339</v>
      </c>
      <c r="B113" s="86">
        <f>SUM(B114:B122)</f>
        <v>0</v>
      </c>
      <c r="C113" s="86">
        <f t="shared" ref="C113:G113" si="32">SUM(C114:C122)</f>
        <v>11417733.49</v>
      </c>
      <c r="D113" s="86">
        <f t="shared" si="32"/>
        <v>11417733.49</v>
      </c>
      <c r="E113" s="86">
        <f t="shared" si="32"/>
        <v>10774722.210000001</v>
      </c>
      <c r="F113" s="86">
        <f t="shared" si="32"/>
        <v>10774095.609999999</v>
      </c>
      <c r="G113" s="86">
        <f t="shared" si="32"/>
        <v>643011.27999999933</v>
      </c>
    </row>
    <row r="114" spans="1:7" x14ac:dyDescent="0.25">
      <c r="A114" s="88" t="s">
        <v>340</v>
      </c>
      <c r="B114" s="77">
        <v>0</v>
      </c>
      <c r="C114" s="77">
        <v>0</v>
      </c>
      <c r="D114" s="77">
        <f t="shared" ref="D114:D122" si="33">B114+C114</f>
        <v>0</v>
      </c>
      <c r="E114" s="77">
        <v>0</v>
      </c>
      <c r="F114" s="77">
        <v>0</v>
      </c>
      <c r="G114" s="77">
        <f t="shared" ref="G114:G122" si="34">D114-E114</f>
        <v>0</v>
      </c>
    </row>
    <row r="115" spans="1:7" x14ac:dyDescent="0.25">
      <c r="A115" s="88" t="s">
        <v>341</v>
      </c>
      <c r="B115" s="77">
        <v>0</v>
      </c>
      <c r="C115" s="77">
        <v>0</v>
      </c>
      <c r="D115" s="77">
        <f t="shared" si="33"/>
        <v>0</v>
      </c>
      <c r="E115" s="77">
        <v>0</v>
      </c>
      <c r="F115" s="77">
        <v>0</v>
      </c>
      <c r="G115" s="77">
        <f t="shared" si="34"/>
        <v>0</v>
      </c>
    </row>
    <row r="116" spans="1:7" x14ac:dyDescent="0.25">
      <c r="A116" s="88" t="s">
        <v>342</v>
      </c>
      <c r="B116" s="77">
        <v>0</v>
      </c>
      <c r="C116" s="77">
        <v>0</v>
      </c>
      <c r="D116" s="77">
        <f t="shared" si="33"/>
        <v>0</v>
      </c>
      <c r="E116" s="77">
        <v>0</v>
      </c>
      <c r="F116" s="77">
        <v>0</v>
      </c>
      <c r="G116" s="77">
        <f t="shared" si="34"/>
        <v>0</v>
      </c>
    </row>
    <row r="117" spans="1:7" x14ac:dyDescent="0.25">
      <c r="A117" s="88" t="s">
        <v>343</v>
      </c>
      <c r="B117" s="77">
        <v>0</v>
      </c>
      <c r="C117" s="77">
        <v>11417733.49</v>
      </c>
      <c r="D117" s="77">
        <f t="shared" si="33"/>
        <v>11417733.49</v>
      </c>
      <c r="E117" s="77">
        <v>10774722.210000001</v>
      </c>
      <c r="F117" s="77">
        <v>10774095.609999999</v>
      </c>
      <c r="G117" s="77">
        <f t="shared" si="34"/>
        <v>643011.27999999933</v>
      </c>
    </row>
    <row r="118" spans="1:7" x14ac:dyDescent="0.25">
      <c r="A118" s="88" t="s">
        <v>344</v>
      </c>
      <c r="B118" s="77">
        <v>0</v>
      </c>
      <c r="C118" s="77">
        <v>0</v>
      </c>
      <c r="D118" s="77">
        <f t="shared" si="33"/>
        <v>0</v>
      </c>
      <c r="E118" s="77">
        <v>0</v>
      </c>
      <c r="F118" s="77">
        <v>0</v>
      </c>
      <c r="G118" s="77">
        <f t="shared" si="34"/>
        <v>0</v>
      </c>
    </row>
    <row r="119" spans="1:7" x14ac:dyDescent="0.25">
      <c r="A119" s="88" t="s">
        <v>345</v>
      </c>
      <c r="B119" s="77">
        <v>0</v>
      </c>
      <c r="C119" s="77">
        <v>0</v>
      </c>
      <c r="D119" s="77">
        <f t="shared" si="33"/>
        <v>0</v>
      </c>
      <c r="E119" s="77">
        <v>0</v>
      </c>
      <c r="F119" s="77">
        <v>0</v>
      </c>
      <c r="G119" s="77">
        <f t="shared" si="34"/>
        <v>0</v>
      </c>
    </row>
    <row r="120" spans="1:7" x14ac:dyDescent="0.25">
      <c r="A120" s="88" t="s">
        <v>346</v>
      </c>
      <c r="B120" s="77">
        <v>0</v>
      </c>
      <c r="C120" s="77">
        <v>0</v>
      </c>
      <c r="D120" s="77">
        <f t="shared" si="33"/>
        <v>0</v>
      </c>
      <c r="E120" s="77">
        <v>0</v>
      </c>
      <c r="F120" s="77">
        <v>0</v>
      </c>
      <c r="G120" s="77">
        <f t="shared" si="34"/>
        <v>0</v>
      </c>
    </row>
    <row r="121" spans="1:7" x14ac:dyDescent="0.25">
      <c r="A121" s="88" t="s">
        <v>347</v>
      </c>
      <c r="B121" s="77">
        <v>0</v>
      </c>
      <c r="C121" s="77">
        <v>0</v>
      </c>
      <c r="D121" s="77">
        <f t="shared" si="33"/>
        <v>0</v>
      </c>
      <c r="E121" s="77">
        <v>0</v>
      </c>
      <c r="F121" s="77">
        <v>0</v>
      </c>
      <c r="G121" s="77">
        <f t="shared" si="34"/>
        <v>0</v>
      </c>
    </row>
    <row r="122" spans="1:7" x14ac:dyDescent="0.25">
      <c r="A122" s="88" t="s">
        <v>348</v>
      </c>
      <c r="B122" s="77">
        <v>0</v>
      </c>
      <c r="C122" s="77">
        <v>0</v>
      </c>
      <c r="D122" s="77">
        <f t="shared" si="33"/>
        <v>0</v>
      </c>
      <c r="E122" s="77">
        <v>0</v>
      </c>
      <c r="F122" s="77">
        <v>0</v>
      </c>
      <c r="G122" s="77">
        <f t="shared" si="34"/>
        <v>0</v>
      </c>
    </row>
    <row r="123" spans="1:7" x14ac:dyDescent="0.25">
      <c r="A123" s="87" t="s">
        <v>349</v>
      </c>
      <c r="B123" s="86">
        <f>SUM(B124:B132)</f>
        <v>0</v>
      </c>
      <c r="C123" s="86">
        <f t="shared" ref="C123:G123" si="35">SUM(C124:C132)</f>
        <v>1495833.95</v>
      </c>
      <c r="D123" s="86">
        <f t="shared" si="35"/>
        <v>1495833.95</v>
      </c>
      <c r="E123" s="86">
        <f t="shared" si="35"/>
        <v>1489323.94</v>
      </c>
      <c r="F123" s="86">
        <f t="shared" si="35"/>
        <v>1489323.94</v>
      </c>
      <c r="G123" s="86">
        <f t="shared" si="35"/>
        <v>6510.010000000002</v>
      </c>
    </row>
    <row r="124" spans="1:7" x14ac:dyDescent="0.25">
      <c r="A124" s="88" t="s">
        <v>350</v>
      </c>
      <c r="B124" s="77">
        <v>0</v>
      </c>
      <c r="C124" s="77">
        <v>18000</v>
      </c>
      <c r="D124" s="77">
        <f t="shared" ref="D124:D132" si="36">B124+C124</f>
        <v>18000</v>
      </c>
      <c r="E124" s="77">
        <v>11990</v>
      </c>
      <c r="F124" s="77">
        <v>11990</v>
      </c>
      <c r="G124" s="77">
        <f t="shared" ref="G124:G132" si="37">D124-E124</f>
        <v>6010</v>
      </c>
    </row>
    <row r="125" spans="1:7" x14ac:dyDescent="0.25">
      <c r="A125" s="88" t="s">
        <v>351</v>
      </c>
      <c r="B125" s="77">
        <v>0</v>
      </c>
      <c r="C125" s="77">
        <v>0</v>
      </c>
      <c r="D125" s="77">
        <f t="shared" si="36"/>
        <v>0</v>
      </c>
      <c r="E125" s="77">
        <v>0</v>
      </c>
      <c r="F125" s="77">
        <v>0</v>
      </c>
      <c r="G125" s="77">
        <f t="shared" si="37"/>
        <v>0</v>
      </c>
    </row>
    <row r="126" spans="1:7" x14ac:dyDescent="0.25">
      <c r="A126" s="88" t="s">
        <v>352</v>
      </c>
      <c r="B126" s="77">
        <v>0</v>
      </c>
      <c r="C126" s="77">
        <v>60000</v>
      </c>
      <c r="D126" s="77">
        <f t="shared" si="36"/>
        <v>60000</v>
      </c>
      <c r="E126" s="77">
        <v>59499.99</v>
      </c>
      <c r="F126" s="77">
        <v>59499.99</v>
      </c>
      <c r="G126" s="77">
        <f t="shared" si="37"/>
        <v>500.01000000000204</v>
      </c>
    </row>
    <row r="127" spans="1:7" x14ac:dyDescent="0.25">
      <c r="A127" s="88" t="s">
        <v>353</v>
      </c>
      <c r="B127" s="77">
        <v>0</v>
      </c>
      <c r="C127" s="77">
        <v>1417833.95</v>
      </c>
      <c r="D127" s="77">
        <f t="shared" si="36"/>
        <v>1417833.95</v>
      </c>
      <c r="E127" s="77">
        <v>1417833.95</v>
      </c>
      <c r="F127" s="77">
        <v>1417833.95</v>
      </c>
      <c r="G127" s="77">
        <f t="shared" si="37"/>
        <v>0</v>
      </c>
    </row>
    <row r="128" spans="1:7" x14ac:dyDescent="0.25">
      <c r="A128" s="88" t="s">
        <v>354</v>
      </c>
      <c r="B128" s="77">
        <v>0</v>
      </c>
      <c r="C128" s="77">
        <v>0</v>
      </c>
      <c r="D128" s="77">
        <f t="shared" si="36"/>
        <v>0</v>
      </c>
      <c r="E128" s="77">
        <v>0</v>
      </c>
      <c r="F128" s="77">
        <v>0</v>
      </c>
      <c r="G128" s="77">
        <f t="shared" si="37"/>
        <v>0</v>
      </c>
    </row>
    <row r="129" spans="1:7" x14ac:dyDescent="0.25">
      <c r="A129" s="88" t="s">
        <v>355</v>
      </c>
      <c r="B129" s="77">
        <v>0</v>
      </c>
      <c r="C129" s="77">
        <v>0</v>
      </c>
      <c r="D129" s="77">
        <f t="shared" si="36"/>
        <v>0</v>
      </c>
      <c r="E129" s="77">
        <v>0</v>
      </c>
      <c r="F129" s="77">
        <v>0</v>
      </c>
      <c r="G129" s="77">
        <f t="shared" si="37"/>
        <v>0</v>
      </c>
    </row>
    <row r="130" spans="1:7" x14ac:dyDescent="0.25">
      <c r="A130" s="88" t="s">
        <v>356</v>
      </c>
      <c r="B130" s="77">
        <v>0</v>
      </c>
      <c r="C130" s="77">
        <v>0</v>
      </c>
      <c r="D130" s="77">
        <f t="shared" si="36"/>
        <v>0</v>
      </c>
      <c r="E130" s="77">
        <v>0</v>
      </c>
      <c r="F130" s="77">
        <v>0</v>
      </c>
      <c r="G130" s="77">
        <f t="shared" si="37"/>
        <v>0</v>
      </c>
    </row>
    <row r="131" spans="1:7" x14ac:dyDescent="0.25">
      <c r="A131" s="88" t="s">
        <v>357</v>
      </c>
      <c r="B131" s="77">
        <v>0</v>
      </c>
      <c r="C131" s="77">
        <v>0</v>
      </c>
      <c r="D131" s="77">
        <f t="shared" si="36"/>
        <v>0</v>
      </c>
      <c r="E131" s="77">
        <v>0</v>
      </c>
      <c r="F131" s="77">
        <v>0</v>
      </c>
      <c r="G131" s="77">
        <f t="shared" si="37"/>
        <v>0</v>
      </c>
    </row>
    <row r="132" spans="1:7" x14ac:dyDescent="0.25">
      <c r="A132" s="88" t="s">
        <v>358</v>
      </c>
      <c r="B132" s="77">
        <v>0</v>
      </c>
      <c r="C132" s="77">
        <v>0</v>
      </c>
      <c r="D132" s="77">
        <f t="shared" si="36"/>
        <v>0</v>
      </c>
      <c r="E132" s="77">
        <v>0</v>
      </c>
      <c r="F132" s="77">
        <v>0</v>
      </c>
      <c r="G132" s="77">
        <f t="shared" si="37"/>
        <v>0</v>
      </c>
    </row>
    <row r="133" spans="1:7" x14ac:dyDescent="0.25">
      <c r="A133" s="87" t="s">
        <v>359</v>
      </c>
      <c r="B133" s="86">
        <f>SUM(B134:B136)</f>
        <v>21290664.579999998</v>
      </c>
      <c r="C133" s="86">
        <f t="shared" ref="C133:G133" si="38">SUM(C134:C136)</f>
        <v>110065255.76000001</v>
      </c>
      <c r="D133" s="86">
        <f t="shared" si="38"/>
        <v>131355920.34</v>
      </c>
      <c r="E133" s="86">
        <f t="shared" si="38"/>
        <v>51022315.5</v>
      </c>
      <c r="F133" s="86">
        <f t="shared" si="38"/>
        <v>50373933.229999997</v>
      </c>
      <c r="G133" s="86">
        <f t="shared" si="38"/>
        <v>80333604.840000004</v>
      </c>
    </row>
    <row r="134" spans="1:7" x14ac:dyDescent="0.25">
      <c r="A134" s="88" t="s">
        <v>360</v>
      </c>
      <c r="B134" s="77">
        <v>21290664.579999998</v>
      </c>
      <c r="C134" s="77">
        <v>110065255.76000001</v>
      </c>
      <c r="D134" s="77">
        <f t="shared" ref="D134:D157" si="39">B134+C134</f>
        <v>131355920.34</v>
      </c>
      <c r="E134" s="77">
        <v>51022315.5</v>
      </c>
      <c r="F134" s="77">
        <v>50373933.229999997</v>
      </c>
      <c r="G134" s="77">
        <f t="shared" ref="G134:G136" si="40">D134-E134</f>
        <v>80333604.840000004</v>
      </c>
    </row>
    <row r="135" spans="1:7" x14ac:dyDescent="0.25">
      <c r="A135" s="88" t="s">
        <v>361</v>
      </c>
      <c r="B135" s="77">
        <v>0</v>
      </c>
      <c r="C135" s="77">
        <v>0</v>
      </c>
      <c r="D135" s="77">
        <f t="shared" si="39"/>
        <v>0</v>
      </c>
      <c r="E135" s="77">
        <v>0</v>
      </c>
      <c r="F135" s="77">
        <v>0</v>
      </c>
      <c r="G135" s="77">
        <f t="shared" si="40"/>
        <v>0</v>
      </c>
    </row>
    <row r="136" spans="1:7" x14ac:dyDescent="0.25">
      <c r="A136" s="88" t="s">
        <v>362</v>
      </c>
      <c r="B136" s="77">
        <v>0</v>
      </c>
      <c r="C136" s="77">
        <v>0</v>
      </c>
      <c r="D136" s="77">
        <f t="shared" si="39"/>
        <v>0</v>
      </c>
      <c r="E136" s="77">
        <v>0</v>
      </c>
      <c r="F136" s="77">
        <v>0</v>
      </c>
      <c r="G136" s="77">
        <f t="shared" si="40"/>
        <v>0</v>
      </c>
    </row>
    <row r="137" spans="1:7" x14ac:dyDescent="0.25">
      <c r="A137" s="87" t="s">
        <v>363</v>
      </c>
      <c r="B137" s="86">
        <f>SUM(B138:B142,B144:B145)</f>
        <v>0</v>
      </c>
      <c r="C137" s="86">
        <f t="shared" ref="C137:G137" si="41">SUM(C138:C142,C144:C145)</f>
        <v>0</v>
      </c>
      <c r="D137" s="86">
        <f t="shared" si="41"/>
        <v>0</v>
      </c>
      <c r="E137" s="86">
        <f t="shared" si="41"/>
        <v>0</v>
      </c>
      <c r="F137" s="86">
        <f t="shared" si="41"/>
        <v>0</v>
      </c>
      <c r="G137" s="86">
        <f t="shared" si="41"/>
        <v>0</v>
      </c>
    </row>
    <row r="138" spans="1:7" x14ac:dyDescent="0.25">
      <c r="A138" s="88" t="s">
        <v>364</v>
      </c>
      <c r="B138" s="77">
        <v>0</v>
      </c>
      <c r="C138" s="77">
        <v>0</v>
      </c>
      <c r="D138" s="77">
        <f t="shared" si="39"/>
        <v>0</v>
      </c>
      <c r="E138" s="77">
        <v>0</v>
      </c>
      <c r="F138" s="77">
        <v>0</v>
      </c>
      <c r="G138" s="77">
        <f t="shared" ref="G138:G145" si="42">D138-E138</f>
        <v>0</v>
      </c>
    </row>
    <row r="139" spans="1:7" x14ac:dyDescent="0.25">
      <c r="A139" s="88" t="s">
        <v>365</v>
      </c>
      <c r="B139" s="77">
        <v>0</v>
      </c>
      <c r="C139" s="77">
        <v>0</v>
      </c>
      <c r="D139" s="77">
        <f t="shared" si="39"/>
        <v>0</v>
      </c>
      <c r="E139" s="77">
        <v>0</v>
      </c>
      <c r="F139" s="77">
        <v>0</v>
      </c>
      <c r="G139" s="77">
        <f t="shared" si="42"/>
        <v>0</v>
      </c>
    </row>
    <row r="140" spans="1:7" x14ac:dyDescent="0.25">
      <c r="A140" s="88" t="s">
        <v>366</v>
      </c>
      <c r="B140" s="77">
        <v>0</v>
      </c>
      <c r="C140" s="77">
        <v>0</v>
      </c>
      <c r="D140" s="77">
        <f t="shared" si="39"/>
        <v>0</v>
      </c>
      <c r="E140" s="77">
        <v>0</v>
      </c>
      <c r="F140" s="77">
        <v>0</v>
      </c>
      <c r="G140" s="77">
        <f t="shared" si="42"/>
        <v>0</v>
      </c>
    </row>
    <row r="141" spans="1:7" x14ac:dyDescent="0.25">
      <c r="A141" s="88" t="s">
        <v>367</v>
      </c>
      <c r="B141" s="77">
        <v>0</v>
      </c>
      <c r="C141" s="77">
        <v>0</v>
      </c>
      <c r="D141" s="77">
        <f t="shared" si="39"/>
        <v>0</v>
      </c>
      <c r="E141" s="77">
        <v>0</v>
      </c>
      <c r="F141" s="77">
        <v>0</v>
      </c>
      <c r="G141" s="77">
        <f t="shared" si="42"/>
        <v>0</v>
      </c>
    </row>
    <row r="142" spans="1:7" x14ac:dyDescent="0.25">
      <c r="A142" s="88" t="s">
        <v>368</v>
      </c>
      <c r="B142" s="77">
        <v>0</v>
      </c>
      <c r="C142" s="77">
        <v>0</v>
      </c>
      <c r="D142" s="77">
        <f t="shared" si="39"/>
        <v>0</v>
      </c>
      <c r="E142" s="77">
        <v>0</v>
      </c>
      <c r="F142" s="77">
        <v>0</v>
      </c>
      <c r="G142" s="77">
        <f t="shared" si="42"/>
        <v>0</v>
      </c>
    </row>
    <row r="143" spans="1:7" x14ac:dyDescent="0.25">
      <c r="A143" s="88" t="s">
        <v>369</v>
      </c>
      <c r="B143" s="77">
        <v>0</v>
      </c>
      <c r="C143" s="77">
        <v>0</v>
      </c>
      <c r="D143" s="77">
        <f t="shared" si="39"/>
        <v>0</v>
      </c>
      <c r="E143" s="77">
        <v>0</v>
      </c>
      <c r="F143" s="77">
        <v>0</v>
      </c>
      <c r="G143" s="77">
        <f t="shared" si="42"/>
        <v>0</v>
      </c>
    </row>
    <row r="144" spans="1:7" x14ac:dyDescent="0.25">
      <c r="A144" s="88" t="s">
        <v>370</v>
      </c>
      <c r="B144" s="77">
        <v>0</v>
      </c>
      <c r="C144" s="77">
        <v>0</v>
      </c>
      <c r="D144" s="77">
        <f t="shared" si="39"/>
        <v>0</v>
      </c>
      <c r="E144" s="77">
        <v>0</v>
      </c>
      <c r="F144" s="77">
        <v>0</v>
      </c>
      <c r="G144" s="77">
        <f t="shared" si="42"/>
        <v>0</v>
      </c>
    </row>
    <row r="145" spans="1:7" x14ac:dyDescent="0.25">
      <c r="A145" s="88" t="s">
        <v>371</v>
      </c>
      <c r="B145" s="77">
        <v>0</v>
      </c>
      <c r="C145" s="77">
        <v>0</v>
      </c>
      <c r="D145" s="77">
        <f t="shared" si="39"/>
        <v>0</v>
      </c>
      <c r="E145" s="77">
        <v>0</v>
      </c>
      <c r="F145" s="77">
        <v>0</v>
      </c>
      <c r="G145" s="77">
        <f t="shared" si="42"/>
        <v>0</v>
      </c>
    </row>
    <row r="146" spans="1:7" x14ac:dyDescent="0.25">
      <c r="A146" s="87" t="s">
        <v>372</v>
      </c>
      <c r="B146" s="86">
        <f>SUM(B147:B149)</f>
        <v>0</v>
      </c>
      <c r="C146" s="86">
        <f t="shared" ref="C146:G146" si="43">SUM(C147:C149)</f>
        <v>0</v>
      </c>
      <c r="D146" s="86">
        <f t="shared" si="43"/>
        <v>0</v>
      </c>
      <c r="E146" s="86">
        <f t="shared" si="43"/>
        <v>0</v>
      </c>
      <c r="F146" s="86">
        <f t="shared" si="43"/>
        <v>0</v>
      </c>
      <c r="G146" s="86">
        <f t="shared" si="43"/>
        <v>0</v>
      </c>
    </row>
    <row r="147" spans="1:7" x14ac:dyDescent="0.25">
      <c r="A147" s="88" t="s">
        <v>373</v>
      </c>
      <c r="B147" s="77">
        <v>0</v>
      </c>
      <c r="C147" s="77">
        <v>0</v>
      </c>
      <c r="D147" s="77">
        <f t="shared" si="39"/>
        <v>0</v>
      </c>
      <c r="E147" s="77">
        <v>0</v>
      </c>
      <c r="F147" s="77">
        <v>0</v>
      </c>
      <c r="G147" s="77">
        <f t="shared" ref="G147:G149" si="44">D147-E147</f>
        <v>0</v>
      </c>
    </row>
    <row r="148" spans="1:7" x14ac:dyDescent="0.25">
      <c r="A148" s="88" t="s">
        <v>374</v>
      </c>
      <c r="B148" s="77">
        <v>0</v>
      </c>
      <c r="C148" s="77">
        <v>0</v>
      </c>
      <c r="D148" s="77">
        <f t="shared" si="39"/>
        <v>0</v>
      </c>
      <c r="E148" s="77">
        <v>0</v>
      </c>
      <c r="F148" s="77">
        <v>0</v>
      </c>
      <c r="G148" s="77">
        <f t="shared" si="44"/>
        <v>0</v>
      </c>
    </row>
    <row r="149" spans="1:7" x14ac:dyDescent="0.25">
      <c r="A149" s="88" t="s">
        <v>375</v>
      </c>
      <c r="B149" s="77">
        <v>0</v>
      </c>
      <c r="C149" s="77">
        <v>0</v>
      </c>
      <c r="D149" s="77">
        <f t="shared" si="39"/>
        <v>0</v>
      </c>
      <c r="E149" s="77">
        <v>0</v>
      </c>
      <c r="F149" s="77">
        <v>0</v>
      </c>
      <c r="G149" s="77">
        <f t="shared" si="44"/>
        <v>0</v>
      </c>
    </row>
    <row r="150" spans="1:7" x14ac:dyDescent="0.25">
      <c r="A150" s="87" t="s">
        <v>376</v>
      </c>
      <c r="B150" s="86">
        <f>SUM(B151:B157)</f>
        <v>0</v>
      </c>
      <c r="C150" s="86">
        <f t="shared" ref="C150:G150" si="45">SUM(C151:C157)</f>
        <v>0</v>
      </c>
      <c r="D150" s="86">
        <f t="shared" si="45"/>
        <v>0</v>
      </c>
      <c r="E150" s="86">
        <f t="shared" si="45"/>
        <v>0</v>
      </c>
      <c r="F150" s="86">
        <f t="shared" si="45"/>
        <v>0</v>
      </c>
      <c r="G150" s="86">
        <f t="shared" si="45"/>
        <v>0</v>
      </c>
    </row>
    <row r="151" spans="1:7" x14ac:dyDescent="0.25">
      <c r="A151" s="88" t="s">
        <v>377</v>
      </c>
      <c r="B151" s="77">
        <v>0</v>
      </c>
      <c r="C151" s="77">
        <v>0</v>
      </c>
      <c r="D151" s="77">
        <f t="shared" si="39"/>
        <v>0</v>
      </c>
      <c r="E151" s="77">
        <v>0</v>
      </c>
      <c r="F151" s="77">
        <v>0</v>
      </c>
      <c r="G151" s="77">
        <f t="shared" ref="G151:G157" si="46">D151-E151</f>
        <v>0</v>
      </c>
    </row>
    <row r="152" spans="1:7" x14ac:dyDescent="0.25">
      <c r="A152" s="88" t="s">
        <v>378</v>
      </c>
      <c r="B152" s="77">
        <v>0</v>
      </c>
      <c r="C152" s="77">
        <v>0</v>
      </c>
      <c r="D152" s="77">
        <f t="shared" si="39"/>
        <v>0</v>
      </c>
      <c r="E152" s="77">
        <v>0</v>
      </c>
      <c r="F152" s="77">
        <v>0</v>
      </c>
      <c r="G152" s="77">
        <f t="shared" si="46"/>
        <v>0</v>
      </c>
    </row>
    <row r="153" spans="1:7" x14ac:dyDescent="0.25">
      <c r="A153" s="88" t="s">
        <v>379</v>
      </c>
      <c r="B153" s="77">
        <v>0</v>
      </c>
      <c r="C153" s="77">
        <v>0</v>
      </c>
      <c r="D153" s="77">
        <f t="shared" si="39"/>
        <v>0</v>
      </c>
      <c r="E153" s="77">
        <v>0</v>
      </c>
      <c r="F153" s="77">
        <v>0</v>
      </c>
      <c r="G153" s="77">
        <f t="shared" si="46"/>
        <v>0</v>
      </c>
    </row>
    <row r="154" spans="1:7" x14ac:dyDescent="0.25">
      <c r="A154" s="90" t="s">
        <v>380</v>
      </c>
      <c r="B154" s="77">
        <v>0</v>
      </c>
      <c r="C154" s="77">
        <v>0</v>
      </c>
      <c r="D154" s="77">
        <f t="shared" si="39"/>
        <v>0</v>
      </c>
      <c r="E154" s="77">
        <v>0</v>
      </c>
      <c r="F154" s="77">
        <v>0</v>
      </c>
      <c r="G154" s="77">
        <f t="shared" si="46"/>
        <v>0</v>
      </c>
    </row>
    <row r="155" spans="1:7" x14ac:dyDescent="0.25">
      <c r="A155" s="88" t="s">
        <v>381</v>
      </c>
      <c r="B155" s="77">
        <v>0</v>
      </c>
      <c r="C155" s="77">
        <v>0</v>
      </c>
      <c r="D155" s="77">
        <f t="shared" si="39"/>
        <v>0</v>
      </c>
      <c r="E155" s="77">
        <v>0</v>
      </c>
      <c r="F155" s="77">
        <v>0</v>
      </c>
      <c r="G155" s="77">
        <f t="shared" si="46"/>
        <v>0</v>
      </c>
    </row>
    <row r="156" spans="1:7" x14ac:dyDescent="0.25">
      <c r="A156" s="88" t="s">
        <v>382</v>
      </c>
      <c r="B156" s="77">
        <v>0</v>
      </c>
      <c r="C156" s="77">
        <v>0</v>
      </c>
      <c r="D156" s="77">
        <f t="shared" si="39"/>
        <v>0</v>
      </c>
      <c r="E156" s="77">
        <v>0</v>
      </c>
      <c r="F156" s="77">
        <v>0</v>
      </c>
      <c r="G156" s="77">
        <f t="shared" si="46"/>
        <v>0</v>
      </c>
    </row>
    <row r="157" spans="1:7" x14ac:dyDescent="0.25">
      <c r="A157" s="88" t="s">
        <v>383</v>
      </c>
      <c r="B157" s="77">
        <v>0</v>
      </c>
      <c r="C157" s="77">
        <v>0</v>
      </c>
      <c r="D157" s="77">
        <f t="shared" si="39"/>
        <v>0</v>
      </c>
      <c r="E157" s="77">
        <v>0</v>
      </c>
      <c r="F157" s="77">
        <v>0</v>
      </c>
      <c r="G157" s="77">
        <f t="shared" si="46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385</v>
      </c>
      <c r="B159" s="93">
        <f>B9+B84</f>
        <v>242019718.18000001</v>
      </c>
      <c r="C159" s="93">
        <f t="shared" ref="C159:G159" si="47">C9+C84</f>
        <v>236343758.36000001</v>
      </c>
      <c r="D159" s="93">
        <f t="shared" si="47"/>
        <v>478363476.53999996</v>
      </c>
      <c r="E159" s="93">
        <f t="shared" si="47"/>
        <v>305954202.29999995</v>
      </c>
      <c r="F159" s="93">
        <f t="shared" si="47"/>
        <v>298167884.39999998</v>
      </c>
      <c r="G159" s="93">
        <f t="shared" si="47"/>
        <v>172409274.24000001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9"/>
  <sheetViews>
    <sheetView showGridLines="0" topLeftCell="A40" zoomScale="78" zoomScaleNormal="70" workbookViewId="0">
      <selection activeCell="A42" sqref="A42:G5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58" t="s">
        <v>386</v>
      </c>
      <c r="B1" s="159"/>
      <c r="C1" s="159"/>
      <c r="D1" s="159"/>
      <c r="E1" s="159"/>
      <c r="F1" s="159"/>
      <c r="G1" s="160"/>
    </row>
    <row r="2" spans="1:7" ht="15" customHeight="1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387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53" t="s">
        <v>6</v>
      </c>
      <c r="B7" s="155" t="s">
        <v>304</v>
      </c>
      <c r="C7" s="155"/>
      <c r="D7" s="155"/>
      <c r="E7" s="155"/>
      <c r="F7" s="155"/>
      <c r="G7" s="157" t="s">
        <v>305</v>
      </c>
    </row>
    <row r="8" spans="1:7" ht="30" x14ac:dyDescent="0.25">
      <c r="A8" s="154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56"/>
    </row>
    <row r="9" spans="1:7" ht="15.75" customHeight="1" x14ac:dyDescent="0.25">
      <c r="A9" s="27" t="s">
        <v>388</v>
      </c>
      <c r="B9" s="31">
        <f>SUM(B10:B41)</f>
        <v>177904023.38</v>
      </c>
      <c r="C9" s="31">
        <f t="shared" ref="C9:G9" si="0">SUM(C10:C41)</f>
        <v>114134216.06999999</v>
      </c>
      <c r="D9" s="31">
        <f t="shared" si="0"/>
        <v>292038239.44999999</v>
      </c>
      <c r="E9" s="31">
        <f t="shared" si="0"/>
        <v>201478020.05000001</v>
      </c>
      <c r="F9" s="31">
        <f t="shared" si="0"/>
        <v>194354804</v>
      </c>
      <c r="G9" s="31">
        <f t="shared" si="0"/>
        <v>90560219.399999976</v>
      </c>
    </row>
    <row r="10" spans="1:7" x14ac:dyDescent="0.25">
      <c r="A10" s="65" t="s">
        <v>559</v>
      </c>
      <c r="B10" s="77">
        <v>2688271.8</v>
      </c>
      <c r="C10" s="77">
        <v>115000</v>
      </c>
      <c r="D10" s="77">
        <f>B10+C10</f>
        <v>2803271.8</v>
      </c>
      <c r="E10" s="77">
        <v>2512387.63</v>
      </c>
      <c r="F10" s="77">
        <v>2512387.63</v>
      </c>
      <c r="G10" s="77">
        <f>D10-E10</f>
        <v>290884.16999999993</v>
      </c>
    </row>
    <row r="11" spans="1:7" x14ac:dyDescent="0.25">
      <c r="A11" s="65" t="s">
        <v>560</v>
      </c>
      <c r="B11" s="77">
        <v>23282517.510000002</v>
      </c>
      <c r="C11" s="77">
        <v>8549647.7300000004</v>
      </c>
      <c r="D11" s="77">
        <f t="shared" ref="D11:D40" si="1">B11+C11</f>
        <v>31832165.240000002</v>
      </c>
      <c r="E11" s="77">
        <v>29513736.460000001</v>
      </c>
      <c r="F11" s="77">
        <v>23700004.539999999</v>
      </c>
      <c r="G11" s="77">
        <f t="shared" ref="G11:G40" si="2">D11-E11</f>
        <v>2318428.7800000012</v>
      </c>
    </row>
    <row r="12" spans="1:7" x14ac:dyDescent="0.25">
      <c r="A12" s="65" t="s">
        <v>561</v>
      </c>
      <c r="B12" s="77">
        <v>2195591.87</v>
      </c>
      <c r="C12" s="77">
        <v>1440187.66</v>
      </c>
      <c r="D12" s="77">
        <f t="shared" si="1"/>
        <v>3635779.5300000003</v>
      </c>
      <c r="E12" s="77">
        <v>3499948.61</v>
      </c>
      <c r="F12" s="77">
        <v>3499948.61</v>
      </c>
      <c r="G12" s="77">
        <f t="shared" si="2"/>
        <v>135830.92000000039</v>
      </c>
    </row>
    <row r="13" spans="1:7" x14ac:dyDescent="0.25">
      <c r="A13" s="65" t="s">
        <v>562</v>
      </c>
      <c r="B13" s="77">
        <v>3133418.98</v>
      </c>
      <c r="C13" s="77">
        <v>-115000</v>
      </c>
      <c r="D13" s="77">
        <f t="shared" si="1"/>
        <v>3018418.98</v>
      </c>
      <c r="E13" s="77">
        <v>2005655.75</v>
      </c>
      <c r="F13" s="77">
        <v>2000018.75</v>
      </c>
      <c r="G13" s="77">
        <f t="shared" si="2"/>
        <v>1012763.23</v>
      </c>
    </row>
    <row r="14" spans="1:7" x14ac:dyDescent="0.25">
      <c r="A14" s="65" t="s">
        <v>563</v>
      </c>
      <c r="B14" s="77">
        <v>2925804</v>
      </c>
      <c r="C14" s="77">
        <v>59238.52</v>
      </c>
      <c r="D14" s="77">
        <f t="shared" si="1"/>
        <v>2985042.52</v>
      </c>
      <c r="E14" s="77">
        <v>2867648.91</v>
      </c>
      <c r="F14" s="77">
        <v>2867648.91</v>
      </c>
      <c r="G14" s="77">
        <f t="shared" si="2"/>
        <v>117393.60999999987</v>
      </c>
    </row>
    <row r="15" spans="1:7" x14ac:dyDescent="0.25">
      <c r="A15" s="65" t="s">
        <v>564</v>
      </c>
      <c r="B15" s="77">
        <v>5156007.4400000004</v>
      </c>
      <c r="C15" s="77">
        <v>-250000</v>
      </c>
      <c r="D15" s="77">
        <f t="shared" si="1"/>
        <v>4906007.4400000004</v>
      </c>
      <c r="E15" s="77">
        <v>4569919.6100000003</v>
      </c>
      <c r="F15" s="77">
        <v>4569615.92</v>
      </c>
      <c r="G15" s="77">
        <f t="shared" si="2"/>
        <v>336087.83000000007</v>
      </c>
    </row>
    <row r="16" spans="1:7" x14ac:dyDescent="0.25">
      <c r="A16" s="65" t="s">
        <v>565</v>
      </c>
      <c r="B16" s="77">
        <v>2535285.3199999998</v>
      </c>
      <c r="C16" s="77">
        <v>-60000</v>
      </c>
      <c r="D16" s="77">
        <f t="shared" si="1"/>
        <v>2475285.3199999998</v>
      </c>
      <c r="E16" s="77">
        <v>2415947.84</v>
      </c>
      <c r="F16" s="77">
        <v>2415947.84</v>
      </c>
      <c r="G16" s="77">
        <f t="shared" si="2"/>
        <v>59337.479999999981</v>
      </c>
    </row>
    <row r="17" spans="1:7" x14ac:dyDescent="0.25">
      <c r="A17" s="65" t="s">
        <v>566</v>
      </c>
      <c r="B17" s="77">
        <v>1286306.32</v>
      </c>
      <c r="C17" s="77">
        <v>-100000</v>
      </c>
      <c r="D17" s="77">
        <f t="shared" si="1"/>
        <v>1186306.32</v>
      </c>
      <c r="E17" s="77">
        <v>1159611.8500000001</v>
      </c>
      <c r="F17" s="77">
        <v>1159611.8500000001</v>
      </c>
      <c r="G17" s="77">
        <f t="shared" si="2"/>
        <v>26694.469999999972</v>
      </c>
    </row>
    <row r="18" spans="1:7" x14ac:dyDescent="0.25">
      <c r="A18" s="65" t="s">
        <v>567</v>
      </c>
      <c r="B18" s="77">
        <v>1758933.4</v>
      </c>
      <c r="C18" s="77">
        <v>67128.509999999995</v>
      </c>
      <c r="D18" s="77">
        <f t="shared" si="1"/>
        <v>1826061.91</v>
      </c>
      <c r="E18" s="77">
        <v>1762974.36</v>
      </c>
      <c r="F18" s="77">
        <v>1762974.36</v>
      </c>
      <c r="G18" s="77">
        <f t="shared" si="2"/>
        <v>63087.549999999814</v>
      </c>
    </row>
    <row r="19" spans="1:7" x14ac:dyDescent="0.25">
      <c r="A19" s="65" t="s">
        <v>568</v>
      </c>
      <c r="B19" s="77">
        <v>2453733.5699999998</v>
      </c>
      <c r="C19" s="77">
        <v>0</v>
      </c>
      <c r="D19" s="77">
        <f t="shared" si="1"/>
        <v>2453733.5699999998</v>
      </c>
      <c r="E19" s="77">
        <v>2349021.1800000002</v>
      </c>
      <c r="F19" s="77">
        <v>2349021.1800000002</v>
      </c>
      <c r="G19" s="77">
        <f t="shared" si="2"/>
        <v>104712.38999999966</v>
      </c>
    </row>
    <row r="20" spans="1:7" x14ac:dyDescent="0.25">
      <c r="A20" s="65" t="s">
        <v>569</v>
      </c>
      <c r="B20" s="77">
        <v>16632086.4</v>
      </c>
      <c r="C20" s="77">
        <v>2336067.48</v>
      </c>
      <c r="D20" s="77">
        <f t="shared" si="1"/>
        <v>18968153.879999999</v>
      </c>
      <c r="E20" s="77">
        <v>16546249.32</v>
      </c>
      <c r="F20" s="77">
        <v>16545644.43</v>
      </c>
      <c r="G20" s="77">
        <f t="shared" si="2"/>
        <v>2421904.5599999987</v>
      </c>
    </row>
    <row r="21" spans="1:7" x14ac:dyDescent="0.25">
      <c r="A21" s="65" t="s">
        <v>570</v>
      </c>
      <c r="B21" s="77">
        <v>445404.15</v>
      </c>
      <c r="C21" s="77">
        <v>0</v>
      </c>
      <c r="D21" s="77">
        <f t="shared" si="1"/>
        <v>445404.15</v>
      </c>
      <c r="E21" s="77">
        <v>373654.34</v>
      </c>
      <c r="F21" s="77">
        <v>373654.34</v>
      </c>
      <c r="G21" s="77">
        <f t="shared" si="2"/>
        <v>71749.81</v>
      </c>
    </row>
    <row r="22" spans="1:7" x14ac:dyDescent="0.25">
      <c r="A22" s="65" t="s">
        <v>571</v>
      </c>
      <c r="B22" s="77">
        <v>1271649.6299999999</v>
      </c>
      <c r="C22" s="77">
        <v>0</v>
      </c>
      <c r="D22" s="77">
        <f t="shared" si="1"/>
        <v>1271649.6299999999</v>
      </c>
      <c r="E22" s="77">
        <v>919548.14</v>
      </c>
      <c r="F22" s="77">
        <v>919548.14</v>
      </c>
      <c r="G22" s="77">
        <f t="shared" si="2"/>
        <v>352101.48999999987</v>
      </c>
    </row>
    <row r="23" spans="1:7" x14ac:dyDescent="0.25">
      <c r="A23" s="65" t="s">
        <v>572</v>
      </c>
      <c r="B23" s="77">
        <v>1322968.06</v>
      </c>
      <c r="C23" s="77">
        <v>0</v>
      </c>
      <c r="D23" s="77">
        <f t="shared" si="1"/>
        <v>1322968.06</v>
      </c>
      <c r="E23" s="77">
        <v>1202781.19</v>
      </c>
      <c r="F23" s="77">
        <v>1202781.19</v>
      </c>
      <c r="G23" s="77">
        <f t="shared" si="2"/>
        <v>120186.87000000011</v>
      </c>
    </row>
    <row r="24" spans="1:7" x14ac:dyDescent="0.25">
      <c r="A24" s="65" t="s">
        <v>573</v>
      </c>
      <c r="B24" s="77">
        <v>2362394.7799999998</v>
      </c>
      <c r="C24" s="77">
        <v>11368239.76</v>
      </c>
      <c r="D24" s="77">
        <f t="shared" si="1"/>
        <v>13730634.539999999</v>
      </c>
      <c r="E24" s="77">
        <v>11990136.1</v>
      </c>
      <c r="F24" s="77">
        <v>11990122.439999999</v>
      </c>
      <c r="G24" s="77">
        <f t="shared" si="2"/>
        <v>1740498.4399999995</v>
      </c>
    </row>
    <row r="25" spans="1:7" x14ac:dyDescent="0.25">
      <c r="A25" s="65" t="s">
        <v>574</v>
      </c>
      <c r="B25" s="77">
        <v>1906051.79</v>
      </c>
      <c r="C25" s="77">
        <v>3440639.5</v>
      </c>
      <c r="D25" s="77">
        <f t="shared" si="1"/>
        <v>5346691.29</v>
      </c>
      <c r="E25" s="77">
        <v>4675566.16</v>
      </c>
      <c r="F25" s="77">
        <v>4675566.16</v>
      </c>
      <c r="G25" s="77">
        <f t="shared" si="2"/>
        <v>671125.12999999989</v>
      </c>
    </row>
    <row r="26" spans="1:7" x14ac:dyDescent="0.25">
      <c r="A26" s="65" t="s">
        <v>575</v>
      </c>
      <c r="B26" s="77">
        <v>5313213.67</v>
      </c>
      <c r="C26" s="77">
        <v>-226500</v>
      </c>
      <c r="D26" s="77">
        <f t="shared" si="1"/>
        <v>5086713.67</v>
      </c>
      <c r="E26" s="77">
        <v>4243991.84</v>
      </c>
      <c r="F26" s="77">
        <v>4243991.84</v>
      </c>
      <c r="G26" s="77">
        <f t="shared" si="2"/>
        <v>842721.83000000007</v>
      </c>
    </row>
    <row r="27" spans="1:7" x14ac:dyDescent="0.25">
      <c r="A27" s="65" t="s">
        <v>576</v>
      </c>
      <c r="B27" s="77">
        <v>1920627.35</v>
      </c>
      <c r="C27" s="77">
        <v>218503.4</v>
      </c>
      <c r="D27" s="77">
        <f t="shared" si="1"/>
        <v>2139130.75</v>
      </c>
      <c r="E27" s="77">
        <v>2042489.4</v>
      </c>
      <c r="F27" s="77">
        <v>2042489.4</v>
      </c>
      <c r="G27" s="77">
        <f t="shared" si="2"/>
        <v>96641.350000000093</v>
      </c>
    </row>
    <row r="28" spans="1:7" x14ac:dyDescent="0.25">
      <c r="A28" s="65" t="s">
        <v>577</v>
      </c>
      <c r="B28" s="77">
        <v>1748018.2</v>
      </c>
      <c r="C28" s="77">
        <v>416191.65</v>
      </c>
      <c r="D28" s="77">
        <f t="shared" si="1"/>
        <v>2164209.85</v>
      </c>
      <c r="E28" s="77">
        <v>2046338.14</v>
      </c>
      <c r="F28" s="77">
        <v>2036167.57</v>
      </c>
      <c r="G28" s="77">
        <f t="shared" si="2"/>
        <v>117871.7100000002</v>
      </c>
    </row>
    <row r="29" spans="1:7" x14ac:dyDescent="0.25">
      <c r="A29" s="65" t="s">
        <v>578</v>
      </c>
      <c r="B29" s="77">
        <v>20878237.149999999</v>
      </c>
      <c r="C29" s="77">
        <v>83188946.069999993</v>
      </c>
      <c r="D29" s="77">
        <f t="shared" si="1"/>
        <v>104067183.22</v>
      </c>
      <c r="E29" s="77">
        <v>27691168.829999998</v>
      </c>
      <c r="F29" s="77">
        <v>26412978.170000002</v>
      </c>
      <c r="G29" s="77">
        <f t="shared" si="2"/>
        <v>76376014.390000001</v>
      </c>
    </row>
    <row r="30" spans="1:7" x14ac:dyDescent="0.25">
      <c r="A30" s="65" t="s">
        <v>579</v>
      </c>
      <c r="B30" s="77">
        <v>2220169.5499999998</v>
      </c>
      <c r="C30" s="77">
        <v>-80000</v>
      </c>
      <c r="D30" s="77">
        <f t="shared" si="1"/>
        <v>2140169.5499999998</v>
      </c>
      <c r="E30" s="77">
        <v>2127600.87</v>
      </c>
      <c r="F30" s="77">
        <v>2127600.87</v>
      </c>
      <c r="G30" s="77">
        <f t="shared" si="2"/>
        <v>12568.679999999702</v>
      </c>
    </row>
    <row r="31" spans="1:7" x14ac:dyDescent="0.25">
      <c r="A31" s="65" t="s">
        <v>580</v>
      </c>
      <c r="B31" s="77">
        <v>4699151.83</v>
      </c>
      <c r="C31" s="77">
        <v>490000</v>
      </c>
      <c r="D31" s="77">
        <f t="shared" si="1"/>
        <v>5189151.83</v>
      </c>
      <c r="E31" s="77">
        <v>4791601.1399999997</v>
      </c>
      <c r="F31" s="77">
        <v>4787701.1399999997</v>
      </c>
      <c r="G31" s="77">
        <f t="shared" si="2"/>
        <v>397550.69000000041</v>
      </c>
    </row>
    <row r="32" spans="1:7" x14ac:dyDescent="0.25">
      <c r="A32" s="65" t="s">
        <v>581</v>
      </c>
      <c r="B32" s="77">
        <v>629370.49</v>
      </c>
      <c r="C32" s="77">
        <v>10725.81</v>
      </c>
      <c r="D32" s="77">
        <f t="shared" si="1"/>
        <v>640096.30000000005</v>
      </c>
      <c r="E32" s="77">
        <v>567670.91</v>
      </c>
      <c r="F32" s="77">
        <v>567670.91</v>
      </c>
      <c r="G32" s="77">
        <f t="shared" si="2"/>
        <v>72425.390000000014</v>
      </c>
    </row>
    <row r="33" spans="1:7" x14ac:dyDescent="0.25">
      <c r="A33" s="65" t="s">
        <v>582</v>
      </c>
      <c r="B33" s="77">
        <v>32554706.379999999</v>
      </c>
      <c r="C33" s="77">
        <v>1978779.68</v>
      </c>
      <c r="D33" s="77">
        <f t="shared" si="1"/>
        <v>34533486.060000002</v>
      </c>
      <c r="E33" s="77">
        <v>32637974.390000001</v>
      </c>
      <c r="F33" s="77">
        <v>32628734.350000001</v>
      </c>
      <c r="G33" s="77">
        <f t="shared" si="2"/>
        <v>1895511.6700000018</v>
      </c>
    </row>
    <row r="34" spans="1:7" x14ac:dyDescent="0.25">
      <c r="A34" s="65" t="s">
        <v>583</v>
      </c>
      <c r="B34" s="77">
        <v>4219479.1399999997</v>
      </c>
      <c r="C34" s="77">
        <v>-148050.9</v>
      </c>
      <c r="D34" s="77">
        <f t="shared" si="1"/>
        <v>4071428.2399999998</v>
      </c>
      <c r="E34" s="77">
        <v>3914815.88</v>
      </c>
      <c r="F34" s="77">
        <v>3914815.88</v>
      </c>
      <c r="G34" s="77">
        <f t="shared" si="2"/>
        <v>156612.35999999987</v>
      </c>
    </row>
    <row r="35" spans="1:7" x14ac:dyDescent="0.25">
      <c r="A35" s="65" t="s">
        <v>584</v>
      </c>
      <c r="B35" s="77">
        <v>11878349.52</v>
      </c>
      <c r="C35" s="77">
        <v>0</v>
      </c>
      <c r="D35" s="77">
        <f t="shared" si="1"/>
        <v>11878349.52</v>
      </c>
      <c r="E35" s="77">
        <v>11246949.310000001</v>
      </c>
      <c r="F35" s="77">
        <v>11245525.310000001</v>
      </c>
      <c r="G35" s="77">
        <f t="shared" si="2"/>
        <v>631400.20999999903</v>
      </c>
    </row>
    <row r="36" spans="1:7" x14ac:dyDescent="0.25">
      <c r="A36" s="65" t="s">
        <v>585</v>
      </c>
      <c r="B36" s="77">
        <v>1538978.25</v>
      </c>
      <c r="C36" s="77">
        <v>568200</v>
      </c>
      <c r="D36" s="77">
        <f t="shared" si="1"/>
        <v>2107178.25</v>
      </c>
      <c r="E36" s="77">
        <v>2026582.81</v>
      </c>
      <c r="F36" s="77">
        <v>2026582.81</v>
      </c>
      <c r="G36" s="77">
        <f t="shared" si="2"/>
        <v>80595.439999999944</v>
      </c>
    </row>
    <row r="37" spans="1:7" x14ac:dyDescent="0.25">
      <c r="A37" s="65" t="s">
        <v>586</v>
      </c>
      <c r="B37" s="77">
        <v>1330560.51</v>
      </c>
      <c r="C37" s="77">
        <v>0</v>
      </c>
      <c r="D37" s="77">
        <f t="shared" si="1"/>
        <v>1330560.51</v>
      </c>
      <c r="E37" s="77">
        <v>1293041.94</v>
      </c>
      <c r="F37" s="77">
        <v>1293041.94</v>
      </c>
      <c r="G37" s="77">
        <f t="shared" si="2"/>
        <v>37518.570000000065</v>
      </c>
    </row>
    <row r="38" spans="1:7" x14ac:dyDescent="0.25">
      <c r="A38" s="65" t="s">
        <v>587</v>
      </c>
      <c r="B38" s="77">
        <v>7926706.1399999997</v>
      </c>
      <c r="C38" s="77">
        <v>275000</v>
      </c>
      <c r="D38" s="77">
        <f t="shared" si="1"/>
        <v>8201706.1399999997</v>
      </c>
      <c r="E38" s="77">
        <v>8201706.1399999997</v>
      </c>
      <c r="F38" s="77">
        <v>8201706.1399999997</v>
      </c>
      <c r="G38" s="77">
        <f t="shared" si="2"/>
        <v>0</v>
      </c>
    </row>
    <row r="39" spans="1:7" x14ac:dyDescent="0.25">
      <c r="A39" s="65" t="s">
        <v>588</v>
      </c>
      <c r="B39" s="77">
        <v>5536436.3799999999</v>
      </c>
      <c r="C39" s="77">
        <v>163042.4</v>
      </c>
      <c r="D39" s="77">
        <f t="shared" si="1"/>
        <v>5699478.7800000003</v>
      </c>
      <c r="E39" s="77">
        <v>5699478.4000000004</v>
      </c>
      <c r="F39" s="77">
        <v>5699478.7800000003</v>
      </c>
      <c r="G39" s="77">
        <f t="shared" si="2"/>
        <v>0.37999999988824129</v>
      </c>
    </row>
    <row r="40" spans="1:7" x14ac:dyDescent="0.25">
      <c r="A40" s="65" t="s">
        <v>589</v>
      </c>
      <c r="B40" s="77">
        <v>4153593.8</v>
      </c>
      <c r="C40" s="77">
        <v>428228.8</v>
      </c>
      <c r="D40" s="77">
        <f t="shared" si="1"/>
        <v>4581822.5999999996</v>
      </c>
      <c r="E40" s="77">
        <v>4581822.5999999996</v>
      </c>
      <c r="F40" s="77">
        <v>4581822.5999999996</v>
      </c>
      <c r="G40" s="77">
        <f t="shared" si="2"/>
        <v>0</v>
      </c>
    </row>
    <row r="41" spans="1:7" x14ac:dyDescent="0.25">
      <c r="A41" s="32" t="s">
        <v>153</v>
      </c>
      <c r="B41" s="51"/>
      <c r="C41" s="51"/>
      <c r="D41" s="51"/>
      <c r="E41" s="51"/>
      <c r="F41" s="51"/>
      <c r="G41" s="51"/>
    </row>
    <row r="42" spans="1:7" x14ac:dyDescent="0.25">
      <c r="A42" s="3" t="s">
        <v>389</v>
      </c>
      <c r="B42" s="4">
        <f>SUM(B43:B57)</f>
        <v>64515694.799999997</v>
      </c>
      <c r="C42" s="4">
        <f t="shared" ref="C42:G42" si="3">SUM(C43:C57)</f>
        <v>121809542.29000001</v>
      </c>
      <c r="D42" s="4">
        <f t="shared" si="3"/>
        <v>186325237.09</v>
      </c>
      <c r="E42" s="4">
        <f t="shared" si="3"/>
        <v>104476182.25</v>
      </c>
      <c r="F42" s="4">
        <f t="shared" si="3"/>
        <v>103813080.39999999</v>
      </c>
      <c r="G42" s="4">
        <f t="shared" si="3"/>
        <v>81849054.840000004</v>
      </c>
    </row>
    <row r="43" spans="1:7" x14ac:dyDescent="0.25">
      <c r="A43" s="65" t="s">
        <v>560</v>
      </c>
      <c r="B43" s="77">
        <v>0</v>
      </c>
      <c r="C43" s="77">
        <v>1417833.95</v>
      </c>
      <c r="D43" s="77">
        <f t="shared" ref="D43:D56" si="4">B43+C43</f>
        <v>1417833.95</v>
      </c>
      <c r="E43" s="77">
        <v>1417833.95</v>
      </c>
      <c r="F43" s="77">
        <v>1417833.95</v>
      </c>
      <c r="G43" s="77">
        <f t="shared" ref="G43:G56" si="5">D43-E43</f>
        <v>0</v>
      </c>
    </row>
    <row r="44" spans="1:7" x14ac:dyDescent="0.25">
      <c r="A44" s="65" t="s">
        <v>561</v>
      </c>
      <c r="B44" s="77">
        <v>0</v>
      </c>
      <c r="C44" s="77">
        <v>11970</v>
      </c>
      <c r="D44" s="77">
        <f t="shared" si="4"/>
        <v>11970</v>
      </c>
      <c r="E44" s="77">
        <v>11970</v>
      </c>
      <c r="F44" s="77">
        <v>11970</v>
      </c>
      <c r="G44" s="77">
        <f t="shared" si="5"/>
        <v>0</v>
      </c>
    </row>
    <row r="45" spans="1:7" x14ac:dyDescent="0.25">
      <c r="A45" s="65" t="s">
        <v>562</v>
      </c>
      <c r="B45" s="77">
        <v>315000</v>
      </c>
      <c r="C45" s="77">
        <v>-148720.47</v>
      </c>
      <c r="D45" s="77">
        <f t="shared" si="4"/>
        <v>166279.53</v>
      </c>
      <c r="E45" s="77">
        <v>166279.53</v>
      </c>
      <c r="F45" s="77">
        <v>166279.53</v>
      </c>
      <c r="G45" s="77">
        <f t="shared" si="5"/>
        <v>0</v>
      </c>
    </row>
    <row r="46" spans="1:7" x14ac:dyDescent="0.25">
      <c r="A46" s="65" t="s">
        <v>573</v>
      </c>
      <c r="B46" s="77">
        <v>0</v>
      </c>
      <c r="C46" s="77">
        <v>8168753.4900000002</v>
      </c>
      <c r="D46" s="77">
        <f t="shared" si="4"/>
        <v>8168753.4900000002</v>
      </c>
      <c r="E46" s="77">
        <v>8133719.0599999996</v>
      </c>
      <c r="F46" s="77">
        <v>8133092.46</v>
      </c>
      <c r="G46" s="77">
        <f t="shared" si="5"/>
        <v>35034.430000000633</v>
      </c>
    </row>
    <row r="47" spans="1:7" x14ac:dyDescent="0.25">
      <c r="A47" s="65" t="s">
        <v>574</v>
      </c>
      <c r="B47" s="77">
        <v>0</v>
      </c>
      <c r="C47" s="77">
        <v>2993200</v>
      </c>
      <c r="D47" s="77">
        <f t="shared" si="4"/>
        <v>2993200</v>
      </c>
      <c r="E47" s="77">
        <v>2385223.15</v>
      </c>
      <c r="F47" s="77">
        <v>2385223.15</v>
      </c>
      <c r="G47" s="77">
        <f t="shared" si="5"/>
        <v>607976.85000000009</v>
      </c>
    </row>
    <row r="48" spans="1:7" x14ac:dyDescent="0.25">
      <c r="A48" s="65" t="s">
        <v>575</v>
      </c>
      <c r="B48" s="77">
        <v>0</v>
      </c>
      <c r="C48" s="77">
        <v>1200000</v>
      </c>
      <c r="D48" s="77">
        <f t="shared" si="4"/>
        <v>1200000</v>
      </c>
      <c r="E48" s="77">
        <v>1114347.5</v>
      </c>
      <c r="F48" s="77">
        <v>1114347.5</v>
      </c>
      <c r="G48" s="77">
        <f t="shared" si="5"/>
        <v>85652.5</v>
      </c>
    </row>
    <row r="49" spans="1:7" x14ac:dyDescent="0.25">
      <c r="A49" s="65" t="s">
        <v>576</v>
      </c>
      <c r="B49" s="77">
        <v>0</v>
      </c>
      <c r="C49" s="77">
        <v>214176.6</v>
      </c>
      <c r="D49" s="77">
        <f t="shared" si="4"/>
        <v>214176.6</v>
      </c>
      <c r="E49" s="77">
        <v>170908.6</v>
      </c>
      <c r="F49" s="77">
        <v>170908.6</v>
      </c>
      <c r="G49" s="77">
        <f t="shared" si="5"/>
        <v>43268</v>
      </c>
    </row>
    <row r="50" spans="1:7" x14ac:dyDescent="0.25">
      <c r="A50" s="65" t="s">
        <v>577</v>
      </c>
      <c r="B50" s="77">
        <v>0</v>
      </c>
      <c r="C50" s="77">
        <v>604380</v>
      </c>
      <c r="D50" s="77">
        <f t="shared" si="4"/>
        <v>604380</v>
      </c>
      <c r="E50" s="77">
        <v>255780</v>
      </c>
      <c r="F50" s="77">
        <v>255780</v>
      </c>
      <c r="G50" s="77">
        <f t="shared" si="5"/>
        <v>348600</v>
      </c>
    </row>
    <row r="51" spans="1:7" x14ac:dyDescent="0.25">
      <c r="A51" s="65" t="s">
        <v>578</v>
      </c>
      <c r="B51" s="77">
        <v>21290664.579999998</v>
      </c>
      <c r="C51" s="77">
        <v>110065255.76000001</v>
      </c>
      <c r="D51" s="77">
        <f t="shared" si="4"/>
        <v>131355920.34</v>
      </c>
      <c r="E51" s="77">
        <v>51022315.5</v>
      </c>
      <c r="F51" s="77">
        <v>50373933.229999997</v>
      </c>
      <c r="G51" s="77">
        <f t="shared" si="5"/>
        <v>80333604.840000004</v>
      </c>
    </row>
    <row r="52" spans="1:7" x14ac:dyDescent="0.25">
      <c r="A52" s="65" t="s">
        <v>580</v>
      </c>
      <c r="B52" s="77">
        <v>0</v>
      </c>
      <c r="C52" s="77">
        <v>133000</v>
      </c>
      <c r="D52" s="77">
        <f t="shared" si="4"/>
        <v>133000</v>
      </c>
      <c r="E52" s="77">
        <v>120579.14</v>
      </c>
      <c r="F52" s="77">
        <v>120579.15</v>
      </c>
      <c r="G52" s="77">
        <f t="shared" si="5"/>
        <v>12420.86</v>
      </c>
    </row>
    <row r="53" spans="1:7" x14ac:dyDescent="0.25">
      <c r="A53" s="65" t="s">
        <v>582</v>
      </c>
      <c r="B53" s="77">
        <v>1500000</v>
      </c>
      <c r="C53" s="77">
        <v>-980000</v>
      </c>
      <c r="D53" s="77">
        <f t="shared" si="4"/>
        <v>520000</v>
      </c>
      <c r="E53" s="77">
        <v>518479.32</v>
      </c>
      <c r="F53" s="77">
        <v>518479.32</v>
      </c>
      <c r="G53" s="77">
        <f t="shared" si="5"/>
        <v>1520.679999999993</v>
      </c>
    </row>
    <row r="54" spans="1:7" x14ac:dyDescent="0.25">
      <c r="A54" s="65" t="s">
        <v>583</v>
      </c>
      <c r="B54" s="77">
        <v>39560599.979999997</v>
      </c>
      <c r="C54" s="77">
        <v>-2200307.04</v>
      </c>
      <c r="D54" s="77">
        <f t="shared" si="4"/>
        <v>37360292.939999998</v>
      </c>
      <c r="E54" s="77">
        <v>37120981.359999999</v>
      </c>
      <c r="F54" s="77">
        <v>37106888.369999997</v>
      </c>
      <c r="G54" s="77">
        <f t="shared" si="5"/>
        <v>239311.57999999821</v>
      </c>
    </row>
    <row r="55" spans="1:7" x14ac:dyDescent="0.25">
      <c r="A55" s="65" t="s">
        <v>584</v>
      </c>
      <c r="B55" s="77">
        <v>150000</v>
      </c>
      <c r="C55" s="77">
        <v>0</v>
      </c>
      <c r="D55" s="77">
        <f t="shared" si="4"/>
        <v>150000</v>
      </c>
      <c r="E55" s="77">
        <v>150000</v>
      </c>
      <c r="F55" s="77">
        <v>150000</v>
      </c>
      <c r="G55" s="77">
        <f t="shared" si="5"/>
        <v>0</v>
      </c>
    </row>
    <row r="56" spans="1:7" x14ac:dyDescent="0.25">
      <c r="A56" s="65" t="s">
        <v>585</v>
      </c>
      <c r="B56" s="77">
        <v>1699430.24</v>
      </c>
      <c r="C56" s="77">
        <v>330000</v>
      </c>
      <c r="D56" s="77">
        <f t="shared" si="4"/>
        <v>2029430.24</v>
      </c>
      <c r="E56" s="77">
        <v>1887765.14</v>
      </c>
      <c r="F56" s="77">
        <v>1887765.14</v>
      </c>
      <c r="G56" s="77">
        <f t="shared" si="5"/>
        <v>141665.10000000009</v>
      </c>
    </row>
    <row r="57" spans="1:7" x14ac:dyDescent="0.25">
      <c r="A57" s="32" t="s">
        <v>153</v>
      </c>
      <c r="B57" s="51"/>
      <c r="C57" s="51"/>
      <c r="D57" s="51"/>
      <c r="E57" s="51"/>
      <c r="F57" s="51"/>
      <c r="G57" s="51"/>
    </row>
    <row r="58" spans="1:7" x14ac:dyDescent="0.25">
      <c r="A58" s="3" t="s">
        <v>385</v>
      </c>
      <c r="B58" s="4">
        <f t="shared" ref="B58:G58" si="6">SUM(B42,B9)</f>
        <v>242419718.18000001</v>
      </c>
      <c r="C58" s="4">
        <f t="shared" si="6"/>
        <v>235943758.36000001</v>
      </c>
      <c r="D58" s="4">
        <f t="shared" si="6"/>
        <v>478363476.53999996</v>
      </c>
      <c r="E58" s="4">
        <f t="shared" si="6"/>
        <v>305954202.30000001</v>
      </c>
      <c r="F58" s="4">
        <f t="shared" si="6"/>
        <v>298167884.39999998</v>
      </c>
      <c r="G58" s="4">
        <f t="shared" si="6"/>
        <v>172409274.23999998</v>
      </c>
    </row>
    <row r="59" spans="1:7" x14ac:dyDescent="0.25">
      <c r="A59" s="57"/>
      <c r="B59" s="57"/>
      <c r="C59" s="57"/>
      <c r="D59" s="57"/>
      <c r="E59" s="57"/>
      <c r="F59" s="57"/>
      <c r="G59" s="57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41:G42 B9:G9 B57:G58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7:G58 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2" zoomScale="62" zoomScaleNormal="94" workbookViewId="0">
      <selection activeCell="G77" sqref="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9.71093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4" t="s">
        <v>390</v>
      </c>
      <c r="B1" s="165"/>
      <c r="C1" s="165"/>
      <c r="D1" s="165"/>
      <c r="E1" s="165"/>
      <c r="F1" s="165"/>
      <c r="G1" s="165"/>
    </row>
    <row r="2" spans="1:7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391</v>
      </c>
      <c r="B3" s="118"/>
      <c r="C3" s="118"/>
      <c r="D3" s="118"/>
      <c r="E3" s="118"/>
      <c r="F3" s="118"/>
      <c r="G3" s="119"/>
    </row>
    <row r="4" spans="1:7" x14ac:dyDescent="0.25">
      <c r="A4" s="117" t="s">
        <v>392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53" t="s">
        <v>6</v>
      </c>
      <c r="B7" s="161" t="s">
        <v>304</v>
      </c>
      <c r="C7" s="162"/>
      <c r="D7" s="162"/>
      <c r="E7" s="162"/>
      <c r="F7" s="163"/>
      <c r="G7" s="157" t="s">
        <v>393</v>
      </c>
    </row>
    <row r="8" spans="1:7" ht="30" x14ac:dyDescent="0.25">
      <c r="A8" s="154"/>
      <c r="B8" s="26" t="s">
        <v>306</v>
      </c>
      <c r="C8" s="7" t="s">
        <v>394</v>
      </c>
      <c r="D8" s="26" t="s">
        <v>308</v>
      </c>
      <c r="E8" s="26" t="s">
        <v>192</v>
      </c>
      <c r="F8" s="33" t="s">
        <v>209</v>
      </c>
      <c r="G8" s="156"/>
    </row>
    <row r="9" spans="1:7" ht="16.5" customHeight="1" x14ac:dyDescent="0.25">
      <c r="A9" s="27" t="s">
        <v>395</v>
      </c>
      <c r="B9" s="31">
        <f>B10+B19+B27+B37</f>
        <v>177904023.38000003</v>
      </c>
      <c r="C9" s="31">
        <f t="shared" ref="C9:G9" si="0">C10+C19+C27+C37</f>
        <v>114134216.07000002</v>
      </c>
      <c r="D9" s="31">
        <f t="shared" si="0"/>
        <v>292038239.45000005</v>
      </c>
      <c r="E9" s="31">
        <f t="shared" si="0"/>
        <v>201478020.05000001</v>
      </c>
      <c r="F9" s="31">
        <f t="shared" si="0"/>
        <v>194354803.99999997</v>
      </c>
      <c r="G9" s="31">
        <f t="shared" si="0"/>
        <v>90560219.400000021</v>
      </c>
    </row>
    <row r="10" spans="1:7" ht="15" customHeight="1" x14ac:dyDescent="0.25">
      <c r="A10" s="60" t="s">
        <v>396</v>
      </c>
      <c r="B10" s="49">
        <f>SUM(B11:B18)</f>
        <v>97910063.870000005</v>
      </c>
      <c r="C10" s="49">
        <f t="shared" ref="C10:G10" si="1">SUM(C11:C18)</f>
        <v>12548571.17</v>
      </c>
      <c r="D10" s="49">
        <f t="shared" si="1"/>
        <v>110458635.03999999</v>
      </c>
      <c r="E10" s="49">
        <f t="shared" si="1"/>
        <v>101831137.05000001</v>
      </c>
      <c r="F10" s="49">
        <f t="shared" si="1"/>
        <v>96005335.549999997</v>
      </c>
      <c r="G10" s="49">
        <f t="shared" si="1"/>
        <v>8627497.9900000039</v>
      </c>
    </row>
    <row r="11" spans="1:7" x14ac:dyDescent="0.25">
      <c r="A11" s="80" t="s">
        <v>397</v>
      </c>
      <c r="B11" s="49">
        <v>25736251.079999998</v>
      </c>
      <c r="C11" s="49">
        <v>8549647.7300000004</v>
      </c>
      <c r="D11" s="49">
        <f>B11+C11</f>
        <v>34285898.810000002</v>
      </c>
      <c r="E11" s="49">
        <v>31862757.640000001</v>
      </c>
      <c r="F11" s="49">
        <v>26049025.719999999</v>
      </c>
      <c r="G11" s="49">
        <f>D11-E11</f>
        <v>2423141.1700000018</v>
      </c>
    </row>
    <row r="12" spans="1:7" x14ac:dyDescent="0.25">
      <c r="A12" s="80" t="s">
        <v>398</v>
      </c>
      <c r="B12" s="49">
        <v>445404.15</v>
      </c>
      <c r="C12" s="49">
        <v>0</v>
      </c>
      <c r="D12" s="49">
        <f t="shared" ref="D12:D18" si="2">B12+C12</f>
        <v>445404.15</v>
      </c>
      <c r="E12" s="49">
        <v>373654.34</v>
      </c>
      <c r="F12" s="49">
        <v>373654.34</v>
      </c>
      <c r="G12" s="49">
        <f t="shared" ref="G12:G18" si="3">D12-E12</f>
        <v>71749.81</v>
      </c>
    </row>
    <row r="13" spans="1:7" x14ac:dyDescent="0.25">
      <c r="A13" s="80" t="s">
        <v>399</v>
      </c>
      <c r="B13" s="49">
        <v>15425331.689999999</v>
      </c>
      <c r="C13" s="49">
        <v>1490300.48</v>
      </c>
      <c r="D13" s="49">
        <f t="shared" si="2"/>
        <v>16915632.169999998</v>
      </c>
      <c r="E13" s="49">
        <v>14805707.279999999</v>
      </c>
      <c r="F13" s="49">
        <v>14800070.279999999</v>
      </c>
      <c r="G13" s="49">
        <f t="shared" si="3"/>
        <v>2109924.8899999987</v>
      </c>
    </row>
    <row r="14" spans="1:7" x14ac:dyDescent="0.25">
      <c r="A14" s="80" t="s">
        <v>400</v>
      </c>
      <c r="B14" s="49">
        <v>0</v>
      </c>
      <c r="C14" s="49">
        <v>0</v>
      </c>
      <c r="D14" s="49">
        <f t="shared" si="2"/>
        <v>0</v>
      </c>
      <c r="E14" s="49">
        <v>0</v>
      </c>
      <c r="F14" s="49">
        <v>0</v>
      </c>
      <c r="G14" s="49">
        <f t="shared" si="3"/>
        <v>0</v>
      </c>
    </row>
    <row r="15" spans="1:7" x14ac:dyDescent="0.25">
      <c r="A15" s="80" t="s">
        <v>401</v>
      </c>
      <c r="B15" s="49">
        <v>5156007.4400000004</v>
      </c>
      <c r="C15" s="49">
        <v>-250000</v>
      </c>
      <c r="D15" s="49">
        <f t="shared" si="2"/>
        <v>4906007.4400000004</v>
      </c>
      <c r="E15" s="49">
        <v>4569919.6100000003</v>
      </c>
      <c r="F15" s="49">
        <v>4569615.92</v>
      </c>
      <c r="G15" s="49">
        <f t="shared" si="3"/>
        <v>336087.83000000007</v>
      </c>
    </row>
    <row r="16" spans="1:7" x14ac:dyDescent="0.25">
      <c r="A16" s="80" t="s">
        <v>402</v>
      </c>
      <c r="B16" s="49">
        <v>0</v>
      </c>
      <c r="C16" s="49">
        <v>0</v>
      </c>
      <c r="D16" s="49">
        <f t="shared" si="2"/>
        <v>0</v>
      </c>
      <c r="E16" s="49">
        <v>0</v>
      </c>
      <c r="F16" s="49">
        <v>0</v>
      </c>
      <c r="G16" s="49">
        <f t="shared" si="3"/>
        <v>0</v>
      </c>
    </row>
    <row r="17" spans="1:7" x14ac:dyDescent="0.25">
      <c r="A17" s="80" t="s">
        <v>403</v>
      </c>
      <c r="B17" s="49">
        <v>17636806.91</v>
      </c>
      <c r="C17" s="49">
        <v>420149.1</v>
      </c>
      <c r="D17" s="49">
        <f t="shared" si="2"/>
        <v>18056956.010000002</v>
      </c>
      <c r="E17" s="49">
        <v>17188348</v>
      </c>
      <c r="F17" s="49">
        <v>17186924</v>
      </c>
      <c r="G17" s="49">
        <f t="shared" si="3"/>
        <v>868608.01000000164</v>
      </c>
    </row>
    <row r="18" spans="1:7" x14ac:dyDescent="0.25">
      <c r="A18" s="80" t="s">
        <v>404</v>
      </c>
      <c r="B18" s="49">
        <v>33510262.600000001</v>
      </c>
      <c r="C18" s="49">
        <v>2338473.86</v>
      </c>
      <c r="D18" s="49">
        <f t="shared" si="2"/>
        <v>35848736.460000001</v>
      </c>
      <c r="E18" s="49">
        <v>33030750.18</v>
      </c>
      <c r="F18" s="49">
        <v>33026045.289999999</v>
      </c>
      <c r="G18" s="49">
        <f t="shared" si="3"/>
        <v>2817986.2800000012</v>
      </c>
    </row>
    <row r="19" spans="1:7" x14ac:dyDescent="0.25">
      <c r="A19" s="60" t="s">
        <v>405</v>
      </c>
      <c r="B19" s="49">
        <f>SUM(B20:B26)</f>
        <v>70778113.540000007</v>
      </c>
      <c r="C19" s="49">
        <f t="shared" ref="C19:G19" si="4">SUM(C20:C26)</f>
        <v>97763176.390000015</v>
      </c>
      <c r="D19" s="49">
        <f t="shared" si="4"/>
        <v>168541289.93000001</v>
      </c>
      <c r="E19" s="49">
        <f t="shared" si="4"/>
        <v>88133223.469999999</v>
      </c>
      <c r="F19" s="49">
        <f t="shared" si="4"/>
        <v>86835808.919999987</v>
      </c>
      <c r="G19" s="49">
        <f t="shared" si="4"/>
        <v>80408066.460000008</v>
      </c>
    </row>
    <row r="20" spans="1:7" x14ac:dyDescent="0.25">
      <c r="A20" s="80" t="s">
        <v>406</v>
      </c>
      <c r="B20" s="49">
        <v>7080018.2000000002</v>
      </c>
      <c r="C20" s="49">
        <v>1266091.6499999999</v>
      </c>
      <c r="D20" s="49">
        <f t="shared" ref="D20:D26" si="5">B20+C20</f>
        <v>8346109.8499999996</v>
      </c>
      <c r="E20" s="49">
        <v>8070741.9199999999</v>
      </c>
      <c r="F20" s="49">
        <v>8055751.3499999996</v>
      </c>
      <c r="G20" s="49">
        <f t="shared" ref="G20:G26" si="6">D20-E20</f>
        <v>275367.9299999997</v>
      </c>
    </row>
    <row r="21" spans="1:7" x14ac:dyDescent="0.25">
      <c r="A21" s="80" t="s">
        <v>407</v>
      </c>
      <c r="B21" s="49">
        <v>38600869.710000001</v>
      </c>
      <c r="C21" s="49">
        <v>95168813.540000007</v>
      </c>
      <c r="D21" s="49">
        <f t="shared" si="5"/>
        <v>133769683.25</v>
      </c>
      <c r="E21" s="49">
        <v>54160854.259999998</v>
      </c>
      <c r="F21" s="49">
        <v>52882329.899999999</v>
      </c>
      <c r="G21" s="49">
        <f t="shared" si="6"/>
        <v>79608828.99000001</v>
      </c>
    </row>
    <row r="22" spans="1:7" x14ac:dyDescent="0.25">
      <c r="A22" s="80" t="s">
        <v>408</v>
      </c>
      <c r="B22" s="49">
        <v>0</v>
      </c>
      <c r="C22" s="49">
        <v>0</v>
      </c>
      <c r="D22" s="49">
        <f t="shared" si="5"/>
        <v>0</v>
      </c>
      <c r="E22" s="49">
        <v>0</v>
      </c>
      <c r="F22" s="49">
        <v>0</v>
      </c>
      <c r="G22" s="49">
        <f t="shared" si="6"/>
        <v>0</v>
      </c>
    </row>
    <row r="23" spans="1:7" x14ac:dyDescent="0.25">
      <c r="A23" s="80" t="s">
        <v>409</v>
      </c>
      <c r="B23" s="49">
        <v>9690030.1799999997</v>
      </c>
      <c r="C23" s="49">
        <v>591271.19999999995</v>
      </c>
      <c r="D23" s="49">
        <f t="shared" si="5"/>
        <v>10281301.379999999</v>
      </c>
      <c r="E23" s="49">
        <v>10281301</v>
      </c>
      <c r="F23" s="49">
        <v>10281301.380000001</v>
      </c>
      <c r="G23" s="49">
        <f t="shared" si="6"/>
        <v>0.37999999895691872</v>
      </c>
    </row>
    <row r="24" spans="1:7" x14ac:dyDescent="0.25">
      <c r="A24" s="80" t="s">
        <v>410</v>
      </c>
      <c r="B24" s="49">
        <v>4699151.83</v>
      </c>
      <c r="C24" s="49">
        <v>490000</v>
      </c>
      <c r="D24" s="49">
        <f t="shared" si="5"/>
        <v>5189151.83</v>
      </c>
      <c r="E24" s="49">
        <v>4791601.1399999997</v>
      </c>
      <c r="F24" s="49">
        <v>4787701.1399999997</v>
      </c>
      <c r="G24" s="49">
        <f t="shared" si="6"/>
        <v>397550.69000000041</v>
      </c>
    </row>
    <row r="25" spans="1:7" x14ac:dyDescent="0.25">
      <c r="A25" s="80" t="s">
        <v>411</v>
      </c>
      <c r="B25" s="49">
        <v>9289483.1099999994</v>
      </c>
      <c r="C25" s="49">
        <v>255000</v>
      </c>
      <c r="D25" s="49">
        <f t="shared" si="5"/>
        <v>9544483.1099999994</v>
      </c>
      <c r="E25" s="49">
        <v>9481192.3800000008</v>
      </c>
      <c r="F25" s="49">
        <v>9481192.3800000008</v>
      </c>
      <c r="G25" s="49">
        <f t="shared" si="6"/>
        <v>63290.729999998584</v>
      </c>
    </row>
    <row r="26" spans="1:7" x14ac:dyDescent="0.25">
      <c r="A26" s="80" t="s">
        <v>412</v>
      </c>
      <c r="B26" s="49">
        <v>1418560.51</v>
      </c>
      <c r="C26" s="49">
        <v>-8000</v>
      </c>
      <c r="D26" s="49">
        <f t="shared" si="5"/>
        <v>1410560.51</v>
      </c>
      <c r="E26" s="49">
        <v>1347532.77</v>
      </c>
      <c r="F26" s="49">
        <v>1347532.77</v>
      </c>
      <c r="G26" s="49">
        <f t="shared" si="6"/>
        <v>63027.739999999991</v>
      </c>
    </row>
    <row r="27" spans="1:7" x14ac:dyDescent="0.25">
      <c r="A27" s="60" t="s">
        <v>413</v>
      </c>
      <c r="B27" s="49">
        <f>SUM(B28:B36)</f>
        <v>9215845.9699999988</v>
      </c>
      <c r="C27" s="49">
        <f t="shared" ref="C27:G27" si="7">SUM(C28:C36)</f>
        <v>3822468.51</v>
      </c>
      <c r="D27" s="49">
        <f t="shared" si="7"/>
        <v>13038314.48</v>
      </c>
      <c r="E27" s="49">
        <f t="shared" si="7"/>
        <v>11513659.529999999</v>
      </c>
      <c r="F27" s="49">
        <f t="shared" si="7"/>
        <v>11513659.529999999</v>
      </c>
      <c r="G27" s="49">
        <f t="shared" si="7"/>
        <v>1524654.9499999997</v>
      </c>
    </row>
    <row r="28" spans="1:7" x14ac:dyDescent="0.25">
      <c r="A28" s="83" t="s">
        <v>414</v>
      </c>
      <c r="B28" s="49">
        <v>4029533.4</v>
      </c>
      <c r="C28" s="49">
        <v>-224371.49</v>
      </c>
      <c r="D28" s="49">
        <f t="shared" ref="D28:D36" si="8">B28+C28</f>
        <v>3805161.91</v>
      </c>
      <c r="E28" s="49">
        <v>3170688.98</v>
      </c>
      <c r="F28" s="49">
        <v>3170688.98</v>
      </c>
      <c r="G28" s="49">
        <f t="shared" ref="G28:G36" si="9">D28-E28</f>
        <v>634472.93000000017</v>
      </c>
    </row>
    <row r="29" spans="1:7" x14ac:dyDescent="0.25">
      <c r="A29" s="80" t="s">
        <v>415</v>
      </c>
      <c r="B29" s="49">
        <v>0</v>
      </c>
      <c r="C29" s="49">
        <v>4141840</v>
      </c>
      <c r="D29" s="49">
        <f t="shared" si="8"/>
        <v>4141840</v>
      </c>
      <c r="E29" s="49">
        <v>3498966.85</v>
      </c>
      <c r="F29" s="49">
        <v>3498966.85</v>
      </c>
      <c r="G29" s="49">
        <f t="shared" si="9"/>
        <v>642873.14999999991</v>
      </c>
    </row>
    <row r="30" spans="1:7" x14ac:dyDescent="0.25">
      <c r="A30" s="80" t="s">
        <v>416</v>
      </c>
      <c r="B30" s="49">
        <v>0</v>
      </c>
      <c r="C30" s="49">
        <v>0</v>
      </c>
      <c r="D30" s="49">
        <f t="shared" si="8"/>
        <v>0</v>
      </c>
      <c r="E30" s="49">
        <v>0</v>
      </c>
      <c r="F30" s="49">
        <v>0</v>
      </c>
      <c r="G30" s="49">
        <f t="shared" si="9"/>
        <v>0</v>
      </c>
    </row>
    <row r="31" spans="1:7" x14ac:dyDescent="0.25">
      <c r="A31" s="80" t="s">
        <v>417</v>
      </c>
      <c r="B31" s="49">
        <v>0</v>
      </c>
      <c r="C31" s="49">
        <v>0</v>
      </c>
      <c r="D31" s="49">
        <f t="shared" si="8"/>
        <v>0</v>
      </c>
      <c r="E31" s="49">
        <v>0</v>
      </c>
      <c r="F31" s="49">
        <v>0</v>
      </c>
      <c r="G31" s="49">
        <f t="shared" si="9"/>
        <v>0</v>
      </c>
    </row>
    <row r="32" spans="1:7" x14ac:dyDescent="0.25">
      <c r="A32" s="80" t="s">
        <v>418</v>
      </c>
      <c r="B32" s="49">
        <v>0</v>
      </c>
      <c r="C32" s="49">
        <v>0</v>
      </c>
      <c r="D32" s="49">
        <f t="shared" si="8"/>
        <v>0</v>
      </c>
      <c r="E32" s="49">
        <v>0</v>
      </c>
      <c r="F32" s="49">
        <v>0</v>
      </c>
      <c r="G32" s="49">
        <f t="shared" si="9"/>
        <v>0</v>
      </c>
    </row>
    <row r="33" spans="1:7" ht="14.45" customHeight="1" x14ac:dyDescent="0.25">
      <c r="A33" s="80" t="s">
        <v>419</v>
      </c>
      <c r="B33" s="49">
        <v>2220169.5499999998</v>
      </c>
      <c r="C33" s="49">
        <v>-80000</v>
      </c>
      <c r="D33" s="49">
        <f t="shared" si="8"/>
        <v>2140169.5499999998</v>
      </c>
      <c r="E33" s="49">
        <v>2127600.87</v>
      </c>
      <c r="F33" s="49">
        <v>2127600.87</v>
      </c>
      <c r="G33" s="49">
        <f t="shared" si="9"/>
        <v>12568.679999999702</v>
      </c>
    </row>
    <row r="34" spans="1:7" ht="14.45" customHeight="1" x14ac:dyDescent="0.25">
      <c r="A34" s="80" t="s">
        <v>420</v>
      </c>
      <c r="B34" s="49">
        <v>1679836.7</v>
      </c>
      <c r="C34" s="49">
        <v>85000</v>
      </c>
      <c r="D34" s="49">
        <f t="shared" si="8"/>
        <v>1764836.7</v>
      </c>
      <c r="E34" s="49">
        <v>1556790.98</v>
      </c>
      <c r="F34" s="49">
        <v>1556790.98</v>
      </c>
      <c r="G34" s="49">
        <f t="shared" si="9"/>
        <v>208045.71999999997</v>
      </c>
    </row>
    <row r="35" spans="1:7" ht="14.45" customHeight="1" x14ac:dyDescent="0.25">
      <c r="A35" s="80" t="s">
        <v>421</v>
      </c>
      <c r="B35" s="49">
        <v>1286306.32</v>
      </c>
      <c r="C35" s="49">
        <v>-100000</v>
      </c>
      <c r="D35" s="49">
        <f t="shared" si="8"/>
        <v>1186306.32</v>
      </c>
      <c r="E35" s="49">
        <v>1159611.8500000001</v>
      </c>
      <c r="F35" s="49">
        <v>1159611.8500000001</v>
      </c>
      <c r="G35" s="49">
        <f t="shared" si="9"/>
        <v>26694.469999999972</v>
      </c>
    </row>
    <row r="36" spans="1:7" ht="14.45" customHeight="1" x14ac:dyDescent="0.25">
      <c r="A36" s="80" t="s">
        <v>422</v>
      </c>
      <c r="B36" s="49">
        <v>0</v>
      </c>
      <c r="C36" s="49">
        <v>0</v>
      </c>
      <c r="D36" s="49">
        <f t="shared" si="8"/>
        <v>0</v>
      </c>
      <c r="E36" s="49">
        <v>0</v>
      </c>
      <c r="F36" s="49">
        <v>0</v>
      </c>
      <c r="G36" s="49">
        <f t="shared" si="9"/>
        <v>0</v>
      </c>
    </row>
    <row r="37" spans="1:7" ht="14.45" customHeight="1" x14ac:dyDescent="0.25">
      <c r="A37" s="61" t="s">
        <v>423</v>
      </c>
      <c r="B37" s="49">
        <f>SUM(B38:B41)</f>
        <v>0</v>
      </c>
      <c r="C37" s="49">
        <f t="shared" ref="C37:G37" si="10">SUM(C38:C41)</f>
        <v>0</v>
      </c>
      <c r="D37" s="49">
        <f t="shared" si="10"/>
        <v>0</v>
      </c>
      <c r="E37" s="49">
        <f t="shared" si="10"/>
        <v>0</v>
      </c>
      <c r="F37" s="49">
        <f t="shared" si="10"/>
        <v>0</v>
      </c>
      <c r="G37" s="49">
        <f t="shared" si="10"/>
        <v>0</v>
      </c>
    </row>
    <row r="38" spans="1:7" x14ac:dyDescent="0.25">
      <c r="A38" s="83" t="s">
        <v>424</v>
      </c>
      <c r="B38" s="49">
        <v>0</v>
      </c>
      <c r="C38" s="49">
        <v>0</v>
      </c>
      <c r="D38" s="49">
        <f t="shared" ref="D38:D41" si="11">B38+C38</f>
        <v>0</v>
      </c>
      <c r="E38" s="49">
        <v>0</v>
      </c>
      <c r="F38" s="49">
        <v>0</v>
      </c>
      <c r="G38" s="49">
        <f t="shared" ref="G38:G41" si="12">D38-E38</f>
        <v>0</v>
      </c>
    </row>
    <row r="39" spans="1:7" ht="30" x14ac:dyDescent="0.25">
      <c r="A39" s="83" t="s">
        <v>425</v>
      </c>
      <c r="B39" s="49">
        <v>0</v>
      </c>
      <c r="C39" s="49">
        <v>0</v>
      </c>
      <c r="D39" s="49">
        <f t="shared" si="11"/>
        <v>0</v>
      </c>
      <c r="E39" s="49">
        <v>0</v>
      </c>
      <c r="F39" s="49">
        <v>0</v>
      </c>
      <c r="G39" s="49">
        <f t="shared" si="12"/>
        <v>0</v>
      </c>
    </row>
    <row r="40" spans="1:7" x14ac:dyDescent="0.25">
      <c r="A40" s="83" t="s">
        <v>426</v>
      </c>
      <c r="B40" s="49">
        <v>0</v>
      </c>
      <c r="C40" s="49">
        <v>0</v>
      </c>
      <c r="D40" s="49">
        <f t="shared" si="11"/>
        <v>0</v>
      </c>
      <c r="E40" s="49">
        <v>0</v>
      </c>
      <c r="F40" s="49">
        <v>0</v>
      </c>
      <c r="G40" s="49">
        <f t="shared" si="12"/>
        <v>0</v>
      </c>
    </row>
    <row r="41" spans="1:7" x14ac:dyDescent="0.25">
      <c r="A41" s="83" t="s">
        <v>427</v>
      </c>
      <c r="B41" s="49">
        <v>0</v>
      </c>
      <c r="C41" s="49">
        <v>0</v>
      </c>
      <c r="D41" s="49">
        <f t="shared" si="11"/>
        <v>0</v>
      </c>
      <c r="E41" s="49">
        <v>0</v>
      </c>
      <c r="F41" s="49">
        <v>0</v>
      </c>
      <c r="G41" s="49">
        <f t="shared" si="12"/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428</v>
      </c>
      <c r="B43" s="4">
        <f>B44+B53+B61+B71</f>
        <v>64515694.799999997</v>
      </c>
      <c r="C43" s="4">
        <f t="shared" ref="C43:G43" si="13">C44+C53+C61+C71</f>
        <v>121809542.28999999</v>
      </c>
      <c r="D43" s="4">
        <f t="shared" si="13"/>
        <v>186325237.09</v>
      </c>
      <c r="E43" s="4">
        <f t="shared" si="13"/>
        <v>104476182.25</v>
      </c>
      <c r="F43" s="4">
        <f t="shared" si="13"/>
        <v>103813080.40000001</v>
      </c>
      <c r="G43" s="4">
        <f t="shared" si="13"/>
        <v>81849054.840000004</v>
      </c>
    </row>
    <row r="44" spans="1:7" x14ac:dyDescent="0.25">
      <c r="A44" s="60" t="s">
        <v>396</v>
      </c>
      <c r="B44" s="49">
        <f>SUM(B45:B52)</f>
        <v>41725030.219999999</v>
      </c>
      <c r="C44" s="49">
        <f t="shared" ref="C44:G44" si="14">SUM(C45:C52)</f>
        <v>-589223.56000000006</v>
      </c>
      <c r="D44" s="49">
        <f t="shared" si="14"/>
        <v>41135806.659999996</v>
      </c>
      <c r="E44" s="49">
        <f t="shared" si="14"/>
        <v>40754829.979999997</v>
      </c>
      <c r="F44" s="49">
        <f t="shared" si="14"/>
        <v>40740736.989999995</v>
      </c>
      <c r="G44" s="49">
        <f t="shared" si="14"/>
        <v>380976.6799999997</v>
      </c>
    </row>
    <row r="45" spans="1:7" x14ac:dyDescent="0.25">
      <c r="A45" s="83" t="s">
        <v>397</v>
      </c>
      <c r="B45" s="49">
        <v>0</v>
      </c>
      <c r="C45" s="49">
        <v>1417833.95</v>
      </c>
      <c r="D45" s="49">
        <f t="shared" ref="D45:D52" si="15">B45+C45</f>
        <v>1417833.95</v>
      </c>
      <c r="E45" s="49">
        <v>1417833.95</v>
      </c>
      <c r="F45" s="49">
        <v>1417833.95</v>
      </c>
      <c r="G45" s="49">
        <f t="shared" ref="G45:G52" si="16">D45-E45</f>
        <v>0</v>
      </c>
    </row>
    <row r="46" spans="1:7" x14ac:dyDescent="0.25">
      <c r="A46" s="83" t="s">
        <v>398</v>
      </c>
      <c r="B46" s="49">
        <v>0</v>
      </c>
      <c r="C46" s="49">
        <v>0</v>
      </c>
      <c r="D46" s="49">
        <f t="shared" si="15"/>
        <v>0</v>
      </c>
      <c r="E46" s="49">
        <v>0</v>
      </c>
      <c r="F46" s="49">
        <v>0</v>
      </c>
      <c r="G46" s="49">
        <f t="shared" si="16"/>
        <v>0</v>
      </c>
    </row>
    <row r="47" spans="1:7" x14ac:dyDescent="0.25">
      <c r="A47" s="83" t="s">
        <v>399</v>
      </c>
      <c r="B47" s="49">
        <v>315000</v>
      </c>
      <c r="C47" s="49">
        <v>-136750.47</v>
      </c>
      <c r="D47" s="49">
        <f t="shared" si="15"/>
        <v>178249.53</v>
      </c>
      <c r="E47" s="49">
        <v>178249.53</v>
      </c>
      <c r="F47" s="49">
        <v>178249.53</v>
      </c>
      <c r="G47" s="49">
        <f t="shared" si="16"/>
        <v>0</v>
      </c>
    </row>
    <row r="48" spans="1:7" x14ac:dyDescent="0.25">
      <c r="A48" s="83" t="s">
        <v>400</v>
      </c>
      <c r="B48" s="49">
        <v>0</v>
      </c>
      <c r="C48" s="49">
        <v>0</v>
      </c>
      <c r="D48" s="49">
        <f t="shared" si="15"/>
        <v>0</v>
      </c>
      <c r="E48" s="49">
        <v>0</v>
      </c>
      <c r="F48" s="49">
        <v>0</v>
      </c>
      <c r="G48" s="49">
        <f t="shared" si="16"/>
        <v>0</v>
      </c>
    </row>
    <row r="49" spans="1:7" x14ac:dyDescent="0.25">
      <c r="A49" s="83" t="s">
        <v>401</v>
      </c>
      <c r="B49" s="49">
        <v>0</v>
      </c>
      <c r="C49" s="49">
        <v>0</v>
      </c>
      <c r="D49" s="49">
        <f t="shared" si="15"/>
        <v>0</v>
      </c>
      <c r="E49" s="49">
        <v>0</v>
      </c>
      <c r="F49" s="49">
        <v>0</v>
      </c>
      <c r="G49" s="49">
        <f t="shared" si="16"/>
        <v>0</v>
      </c>
    </row>
    <row r="50" spans="1:7" x14ac:dyDescent="0.25">
      <c r="A50" s="83" t="s">
        <v>402</v>
      </c>
      <c r="B50" s="49">
        <v>0</v>
      </c>
      <c r="C50" s="49">
        <v>0</v>
      </c>
      <c r="D50" s="49">
        <f t="shared" si="15"/>
        <v>0</v>
      </c>
      <c r="E50" s="49">
        <v>0</v>
      </c>
      <c r="F50" s="49">
        <v>0</v>
      </c>
      <c r="G50" s="49">
        <f t="shared" si="16"/>
        <v>0</v>
      </c>
    </row>
    <row r="51" spans="1:7" x14ac:dyDescent="0.25">
      <c r="A51" s="83" t="s">
        <v>403</v>
      </c>
      <c r="B51" s="49">
        <v>41410030.219999999</v>
      </c>
      <c r="C51" s="49">
        <v>-1870307.04</v>
      </c>
      <c r="D51" s="49">
        <f t="shared" si="15"/>
        <v>39539723.18</v>
      </c>
      <c r="E51" s="49">
        <v>39158746.5</v>
      </c>
      <c r="F51" s="49">
        <v>39144653.509999998</v>
      </c>
      <c r="G51" s="49">
        <f t="shared" si="16"/>
        <v>380976.6799999997</v>
      </c>
    </row>
    <row r="52" spans="1:7" x14ac:dyDescent="0.25">
      <c r="A52" s="83" t="s">
        <v>404</v>
      </c>
      <c r="B52" s="49">
        <v>0</v>
      </c>
      <c r="C52" s="49">
        <v>0</v>
      </c>
      <c r="D52" s="49">
        <f t="shared" si="15"/>
        <v>0</v>
      </c>
      <c r="E52" s="49">
        <v>0</v>
      </c>
      <c r="F52" s="49">
        <v>0</v>
      </c>
      <c r="G52" s="49">
        <f t="shared" si="16"/>
        <v>0</v>
      </c>
    </row>
    <row r="53" spans="1:7" x14ac:dyDescent="0.25">
      <c r="A53" s="60" t="s">
        <v>405</v>
      </c>
      <c r="B53" s="49">
        <f>SUM(B54:B60)</f>
        <v>22790664.579999998</v>
      </c>
      <c r="C53" s="49">
        <f t="shared" ref="C53:G53" si="17">SUM(C54:C60)</f>
        <v>118205565.84999999</v>
      </c>
      <c r="D53" s="49">
        <f t="shared" si="17"/>
        <v>140996230.43000001</v>
      </c>
      <c r="E53" s="49">
        <f t="shared" si="17"/>
        <v>60221781.619999997</v>
      </c>
      <c r="F53" s="49">
        <f t="shared" si="17"/>
        <v>59572772.759999998</v>
      </c>
      <c r="G53" s="49">
        <f t="shared" si="17"/>
        <v>80774448.810000017</v>
      </c>
    </row>
    <row r="54" spans="1:7" x14ac:dyDescent="0.25">
      <c r="A54" s="83" t="s">
        <v>406</v>
      </c>
      <c r="B54" s="49">
        <v>0</v>
      </c>
      <c r="C54" s="49">
        <v>604380</v>
      </c>
      <c r="D54" s="49">
        <f t="shared" ref="D54:D60" si="18">B54+C54</f>
        <v>604380</v>
      </c>
      <c r="E54" s="49">
        <v>255780</v>
      </c>
      <c r="F54" s="49">
        <v>255780</v>
      </c>
      <c r="G54" s="49">
        <f t="shared" ref="G54:G60" si="19">D54-E54</f>
        <v>348600</v>
      </c>
    </row>
    <row r="55" spans="1:7" x14ac:dyDescent="0.25">
      <c r="A55" s="83" t="s">
        <v>407</v>
      </c>
      <c r="B55" s="49">
        <v>22790664.579999998</v>
      </c>
      <c r="C55" s="49">
        <v>117468185.84999999</v>
      </c>
      <c r="D55" s="49">
        <f t="shared" si="18"/>
        <v>140258850.43000001</v>
      </c>
      <c r="E55" s="49">
        <v>59845422.479999997</v>
      </c>
      <c r="F55" s="49">
        <v>59196413.609999999</v>
      </c>
      <c r="G55" s="49">
        <f t="shared" si="19"/>
        <v>80413427.950000018</v>
      </c>
    </row>
    <row r="56" spans="1:7" x14ac:dyDescent="0.25">
      <c r="A56" s="83" t="s">
        <v>408</v>
      </c>
      <c r="B56" s="49">
        <v>0</v>
      </c>
      <c r="C56" s="49">
        <v>0</v>
      </c>
      <c r="D56" s="49">
        <f t="shared" si="18"/>
        <v>0</v>
      </c>
      <c r="E56" s="49">
        <v>0</v>
      </c>
      <c r="F56" s="49">
        <v>0</v>
      </c>
      <c r="G56" s="49">
        <f t="shared" si="19"/>
        <v>0</v>
      </c>
    </row>
    <row r="57" spans="1:7" x14ac:dyDescent="0.25">
      <c r="A57" s="84" t="s">
        <v>409</v>
      </c>
      <c r="B57" s="49">
        <v>0</v>
      </c>
      <c r="C57" s="49">
        <v>0</v>
      </c>
      <c r="D57" s="49">
        <f t="shared" si="18"/>
        <v>0</v>
      </c>
      <c r="E57" s="49">
        <v>0</v>
      </c>
      <c r="F57" s="49">
        <v>0</v>
      </c>
      <c r="G57" s="49">
        <f t="shared" si="19"/>
        <v>0</v>
      </c>
    </row>
    <row r="58" spans="1:7" x14ac:dyDescent="0.25">
      <c r="A58" s="83" t="s">
        <v>410</v>
      </c>
      <c r="B58" s="49">
        <v>0</v>
      </c>
      <c r="C58" s="49">
        <v>133000</v>
      </c>
      <c r="D58" s="49">
        <f t="shared" si="18"/>
        <v>133000</v>
      </c>
      <c r="E58" s="49">
        <v>120579.14</v>
      </c>
      <c r="F58" s="49">
        <v>120579.15</v>
      </c>
      <c r="G58" s="49">
        <f t="shared" si="19"/>
        <v>12420.86</v>
      </c>
    </row>
    <row r="59" spans="1:7" x14ac:dyDescent="0.25">
      <c r="A59" s="83" t="s">
        <v>411</v>
      </c>
      <c r="B59" s="49">
        <v>0</v>
      </c>
      <c r="C59" s="49">
        <v>0</v>
      </c>
      <c r="D59" s="49">
        <f t="shared" si="18"/>
        <v>0</v>
      </c>
      <c r="E59" s="49">
        <v>0</v>
      </c>
      <c r="F59" s="49">
        <v>0</v>
      </c>
      <c r="G59" s="49">
        <f t="shared" si="19"/>
        <v>0</v>
      </c>
    </row>
    <row r="60" spans="1:7" x14ac:dyDescent="0.25">
      <c r="A60" s="83" t="s">
        <v>412</v>
      </c>
      <c r="B60" s="49">
        <v>0</v>
      </c>
      <c r="C60" s="49">
        <v>0</v>
      </c>
      <c r="D60" s="49">
        <f t="shared" si="18"/>
        <v>0</v>
      </c>
      <c r="E60" s="49">
        <v>0</v>
      </c>
      <c r="F60" s="49">
        <v>0</v>
      </c>
      <c r="G60" s="49">
        <f t="shared" si="19"/>
        <v>0</v>
      </c>
    </row>
    <row r="61" spans="1:7" x14ac:dyDescent="0.25">
      <c r="A61" s="60" t="s">
        <v>413</v>
      </c>
      <c r="B61" s="49">
        <f>SUM(B62:B70)</f>
        <v>0</v>
      </c>
      <c r="C61" s="49">
        <f t="shared" ref="C61:G61" si="20">SUM(C62:C70)</f>
        <v>4193200</v>
      </c>
      <c r="D61" s="49">
        <f t="shared" si="20"/>
        <v>4193200</v>
      </c>
      <c r="E61" s="49">
        <f t="shared" si="20"/>
        <v>3499570.65</v>
      </c>
      <c r="F61" s="49">
        <f t="shared" si="20"/>
        <v>3499570.65</v>
      </c>
      <c r="G61" s="49">
        <f t="shared" si="20"/>
        <v>693629.35000000009</v>
      </c>
    </row>
    <row r="62" spans="1:7" x14ac:dyDescent="0.25">
      <c r="A62" s="83" t="s">
        <v>414</v>
      </c>
      <c r="B62" s="49">
        <v>0</v>
      </c>
      <c r="C62" s="49">
        <v>0</v>
      </c>
      <c r="D62" s="49">
        <f t="shared" ref="D62:D70" si="21">B62+C62</f>
        <v>0</v>
      </c>
      <c r="E62" s="49">
        <v>0</v>
      </c>
      <c r="F62" s="49">
        <v>0</v>
      </c>
      <c r="G62" s="49">
        <f t="shared" ref="G62:G70" si="22">D62-E62</f>
        <v>0</v>
      </c>
    </row>
    <row r="63" spans="1:7" x14ac:dyDescent="0.25">
      <c r="A63" s="83" t="s">
        <v>415</v>
      </c>
      <c r="B63" s="49">
        <v>0</v>
      </c>
      <c r="C63" s="49">
        <v>2993200</v>
      </c>
      <c r="D63" s="49">
        <f t="shared" si="21"/>
        <v>2993200</v>
      </c>
      <c r="E63" s="49">
        <v>2385223.15</v>
      </c>
      <c r="F63" s="49">
        <v>2385223.15</v>
      </c>
      <c r="G63" s="49">
        <f t="shared" si="22"/>
        <v>607976.85000000009</v>
      </c>
    </row>
    <row r="64" spans="1:7" x14ac:dyDescent="0.25">
      <c r="A64" s="83" t="s">
        <v>416</v>
      </c>
      <c r="B64" s="49">
        <v>0</v>
      </c>
      <c r="C64" s="49">
        <v>0</v>
      </c>
      <c r="D64" s="49">
        <f t="shared" si="21"/>
        <v>0</v>
      </c>
      <c r="E64" s="49">
        <v>0</v>
      </c>
      <c r="F64" s="49">
        <v>0</v>
      </c>
      <c r="G64" s="49">
        <f t="shared" si="22"/>
        <v>0</v>
      </c>
    </row>
    <row r="65" spans="1:7" x14ac:dyDescent="0.25">
      <c r="A65" s="83" t="s">
        <v>417</v>
      </c>
      <c r="B65" s="49">
        <v>0</v>
      </c>
      <c r="C65" s="49">
        <v>0</v>
      </c>
      <c r="D65" s="49">
        <f t="shared" si="21"/>
        <v>0</v>
      </c>
      <c r="E65" s="49">
        <v>0</v>
      </c>
      <c r="F65" s="49">
        <v>0</v>
      </c>
      <c r="G65" s="49">
        <f t="shared" si="22"/>
        <v>0</v>
      </c>
    </row>
    <row r="66" spans="1:7" x14ac:dyDescent="0.25">
      <c r="A66" s="83" t="s">
        <v>418</v>
      </c>
      <c r="B66" s="49">
        <v>0</v>
      </c>
      <c r="C66" s="49">
        <v>0</v>
      </c>
      <c r="D66" s="49">
        <f t="shared" si="21"/>
        <v>0</v>
      </c>
      <c r="E66" s="49">
        <v>0</v>
      </c>
      <c r="F66" s="49">
        <v>0</v>
      </c>
      <c r="G66" s="49">
        <f t="shared" si="22"/>
        <v>0</v>
      </c>
    </row>
    <row r="67" spans="1:7" x14ac:dyDescent="0.25">
      <c r="A67" s="83" t="s">
        <v>419</v>
      </c>
      <c r="B67" s="49">
        <v>0</v>
      </c>
      <c r="C67" s="49">
        <v>0</v>
      </c>
      <c r="D67" s="49">
        <f t="shared" si="21"/>
        <v>0</v>
      </c>
      <c r="E67" s="49">
        <v>0</v>
      </c>
      <c r="F67" s="49">
        <v>0</v>
      </c>
      <c r="G67" s="49">
        <f t="shared" si="22"/>
        <v>0</v>
      </c>
    </row>
    <row r="68" spans="1:7" x14ac:dyDescent="0.25">
      <c r="A68" s="83" t="s">
        <v>420</v>
      </c>
      <c r="B68" s="49">
        <v>0</v>
      </c>
      <c r="C68" s="49">
        <v>1200000</v>
      </c>
      <c r="D68" s="49">
        <f t="shared" si="21"/>
        <v>1200000</v>
      </c>
      <c r="E68" s="49">
        <v>1114347.5</v>
      </c>
      <c r="F68" s="49">
        <v>1114347.5</v>
      </c>
      <c r="G68" s="49">
        <f t="shared" si="22"/>
        <v>85652.5</v>
      </c>
    </row>
    <row r="69" spans="1:7" x14ac:dyDescent="0.25">
      <c r="A69" s="83" t="s">
        <v>421</v>
      </c>
      <c r="B69" s="49">
        <v>0</v>
      </c>
      <c r="C69" s="49">
        <v>0</v>
      </c>
      <c r="D69" s="49">
        <f t="shared" si="21"/>
        <v>0</v>
      </c>
      <c r="E69" s="49">
        <v>0</v>
      </c>
      <c r="F69" s="49">
        <v>0</v>
      </c>
      <c r="G69" s="49">
        <f t="shared" si="22"/>
        <v>0</v>
      </c>
    </row>
    <row r="70" spans="1:7" x14ac:dyDescent="0.25">
      <c r="A70" s="83" t="s">
        <v>422</v>
      </c>
      <c r="B70" s="49">
        <v>0</v>
      </c>
      <c r="C70" s="49">
        <v>0</v>
      </c>
      <c r="D70" s="49">
        <f t="shared" si="21"/>
        <v>0</v>
      </c>
      <c r="E70" s="49">
        <v>0</v>
      </c>
      <c r="F70" s="49">
        <v>0</v>
      </c>
      <c r="G70" s="49">
        <f t="shared" si="22"/>
        <v>0</v>
      </c>
    </row>
    <row r="71" spans="1:7" x14ac:dyDescent="0.25">
      <c r="A71" s="61" t="s">
        <v>423</v>
      </c>
      <c r="B71" s="49">
        <f>SUM(B72:B75)</f>
        <v>0</v>
      </c>
      <c r="C71" s="49">
        <f t="shared" ref="C71:G71" si="23">SUM(C72:C75)</f>
        <v>0</v>
      </c>
      <c r="D71" s="49">
        <f t="shared" si="23"/>
        <v>0</v>
      </c>
      <c r="E71" s="49">
        <f t="shared" si="23"/>
        <v>0</v>
      </c>
      <c r="F71" s="49">
        <f t="shared" si="23"/>
        <v>0</v>
      </c>
      <c r="G71" s="49">
        <f t="shared" si="23"/>
        <v>0</v>
      </c>
    </row>
    <row r="72" spans="1:7" x14ac:dyDescent="0.25">
      <c r="A72" s="83" t="s">
        <v>424</v>
      </c>
      <c r="B72" s="49">
        <v>0</v>
      </c>
      <c r="C72" s="49">
        <v>0</v>
      </c>
      <c r="D72" s="49">
        <f t="shared" ref="D72:D75" si="24">B72+C72</f>
        <v>0</v>
      </c>
      <c r="E72" s="49">
        <v>0</v>
      </c>
      <c r="F72" s="49">
        <v>0</v>
      </c>
      <c r="G72" s="49">
        <f t="shared" ref="G72:G75" si="25">D72-E72</f>
        <v>0</v>
      </c>
    </row>
    <row r="73" spans="1:7" ht="30" x14ac:dyDescent="0.25">
      <c r="A73" s="83" t="s">
        <v>425</v>
      </c>
      <c r="B73" s="49">
        <v>0</v>
      </c>
      <c r="C73" s="49">
        <v>0</v>
      </c>
      <c r="D73" s="49">
        <f t="shared" si="24"/>
        <v>0</v>
      </c>
      <c r="E73" s="49">
        <v>0</v>
      </c>
      <c r="F73" s="49">
        <v>0</v>
      </c>
      <c r="G73" s="49">
        <f t="shared" si="25"/>
        <v>0</v>
      </c>
    </row>
    <row r="74" spans="1:7" x14ac:dyDescent="0.25">
      <c r="A74" s="83" t="s">
        <v>426</v>
      </c>
      <c r="B74" s="49">
        <v>0</v>
      </c>
      <c r="C74" s="49">
        <v>0</v>
      </c>
      <c r="D74" s="49">
        <f t="shared" si="24"/>
        <v>0</v>
      </c>
      <c r="E74" s="49">
        <v>0</v>
      </c>
      <c r="F74" s="49">
        <v>0</v>
      </c>
      <c r="G74" s="49">
        <f t="shared" si="25"/>
        <v>0</v>
      </c>
    </row>
    <row r="75" spans="1:7" x14ac:dyDescent="0.25">
      <c r="A75" s="83" t="s">
        <v>427</v>
      </c>
      <c r="B75" s="49">
        <v>0</v>
      </c>
      <c r="C75" s="49">
        <v>0</v>
      </c>
      <c r="D75" s="49">
        <f t="shared" si="24"/>
        <v>0</v>
      </c>
      <c r="E75" s="49">
        <v>0</v>
      </c>
      <c r="F75" s="49">
        <v>0</v>
      </c>
      <c r="G75" s="49">
        <f t="shared" si="25"/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385</v>
      </c>
      <c r="B77" s="4">
        <f>B43+B9</f>
        <v>242419718.18000001</v>
      </c>
      <c r="C77" s="4">
        <f t="shared" ref="C77:G77" si="26">C43+C9</f>
        <v>235943758.36000001</v>
      </c>
      <c r="D77" s="4">
        <f t="shared" si="26"/>
        <v>478363476.54000008</v>
      </c>
      <c r="E77" s="4">
        <f t="shared" si="26"/>
        <v>305954202.30000001</v>
      </c>
      <c r="F77" s="4">
        <f t="shared" si="26"/>
        <v>298167884.39999998</v>
      </c>
      <c r="G77" s="4">
        <f t="shared" si="26"/>
        <v>172409274.24000001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2:G42 B7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abSelected="1" topLeftCell="A13" zoomScale="64" zoomScaleNormal="70" workbookViewId="0">
      <selection activeCell="B9" sqref="B9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58" t="s">
        <v>429</v>
      </c>
      <c r="B1" s="151"/>
      <c r="C1" s="151"/>
      <c r="D1" s="151"/>
      <c r="E1" s="151"/>
      <c r="F1" s="151"/>
      <c r="G1" s="152"/>
    </row>
    <row r="2" spans="1:7" x14ac:dyDescent="0.25">
      <c r="A2" s="114" t="str">
        <f>'Formato 1'!A2</f>
        <v xml:space="preserve"> Municipio de Uriangato Gto.</v>
      </c>
      <c r="B2" s="115"/>
      <c r="C2" s="115"/>
      <c r="D2" s="115"/>
      <c r="E2" s="115"/>
      <c r="F2" s="115"/>
      <c r="G2" s="116"/>
    </row>
    <row r="3" spans="1:7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x14ac:dyDescent="0.25">
      <c r="A4" s="117" t="s">
        <v>430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53" t="s">
        <v>431</v>
      </c>
      <c r="B7" s="156" t="s">
        <v>304</v>
      </c>
      <c r="C7" s="156"/>
      <c r="D7" s="156"/>
      <c r="E7" s="156"/>
      <c r="F7" s="156"/>
      <c r="G7" s="156" t="s">
        <v>305</v>
      </c>
    </row>
    <row r="8" spans="1:7" ht="30" x14ac:dyDescent="0.25">
      <c r="A8" s="154"/>
      <c r="B8" s="7" t="s">
        <v>306</v>
      </c>
      <c r="C8" s="34" t="s">
        <v>394</v>
      </c>
      <c r="D8" s="34" t="s">
        <v>237</v>
      </c>
      <c r="E8" s="34" t="s">
        <v>192</v>
      </c>
      <c r="F8" s="34" t="s">
        <v>209</v>
      </c>
      <c r="G8" s="166"/>
    </row>
    <row r="9" spans="1:7" ht="15.75" customHeight="1" x14ac:dyDescent="0.25">
      <c r="A9" s="27" t="s">
        <v>432</v>
      </c>
      <c r="B9" s="123">
        <f>B10+B11+B12+B15+B16+B19</f>
        <v>70144038.079999998</v>
      </c>
      <c r="C9" s="123">
        <f t="shared" ref="C9:G9" si="0">C10+C11+C12+C15+C16+C19</f>
        <v>111537.23</v>
      </c>
      <c r="D9" s="123">
        <f t="shared" si="0"/>
        <v>70255575.310000002</v>
      </c>
      <c r="E9" s="123">
        <f t="shared" si="0"/>
        <v>66408919.189999998</v>
      </c>
      <c r="F9" s="123">
        <f t="shared" si="0"/>
        <v>66408919.189999998</v>
      </c>
      <c r="G9" s="123">
        <f t="shared" si="0"/>
        <v>3846656.1200000048</v>
      </c>
    </row>
    <row r="10" spans="1:7" x14ac:dyDescent="0.25">
      <c r="A10" s="60" t="s">
        <v>433</v>
      </c>
      <c r="B10" s="77">
        <v>70144038.079999998</v>
      </c>
      <c r="C10" s="77">
        <v>111537.23</v>
      </c>
      <c r="D10" s="77">
        <f>B10+C10</f>
        <v>70255575.310000002</v>
      </c>
      <c r="E10" s="77">
        <v>66408919.189999998</v>
      </c>
      <c r="F10" s="77">
        <v>66408919.189999998</v>
      </c>
      <c r="G10" s="78">
        <f>D10-E10</f>
        <v>3846656.1200000048</v>
      </c>
    </row>
    <row r="11" spans="1:7" ht="15.75" customHeight="1" x14ac:dyDescent="0.25">
      <c r="A11" s="60" t="s">
        <v>434</v>
      </c>
      <c r="B11" s="79">
        <v>0</v>
      </c>
      <c r="C11" s="79">
        <v>0</v>
      </c>
      <c r="D11" s="79">
        <f>B11+C11</f>
        <v>0</v>
      </c>
      <c r="E11" s="79">
        <v>0</v>
      </c>
      <c r="F11" s="79">
        <v>0</v>
      </c>
      <c r="G11" s="78">
        <f>D11-E11</f>
        <v>0</v>
      </c>
    </row>
    <row r="12" spans="1:7" x14ac:dyDescent="0.25">
      <c r="A12" s="60" t="s">
        <v>435</v>
      </c>
      <c r="B12" s="79">
        <f>B13+B14</f>
        <v>0</v>
      </c>
      <c r="C12" s="79">
        <f t="shared" ref="C12:G12" si="1">C13+C14</f>
        <v>0</v>
      </c>
      <c r="D12" s="79">
        <f t="shared" si="1"/>
        <v>0</v>
      </c>
      <c r="E12" s="79">
        <f t="shared" si="1"/>
        <v>0</v>
      </c>
      <c r="F12" s="79">
        <f t="shared" si="1"/>
        <v>0</v>
      </c>
      <c r="G12" s="79">
        <f t="shared" si="1"/>
        <v>0</v>
      </c>
    </row>
    <row r="13" spans="1:7" x14ac:dyDescent="0.25">
      <c r="A13" s="80" t="s">
        <v>436</v>
      </c>
      <c r="B13" s="79">
        <v>0</v>
      </c>
      <c r="C13" s="79">
        <v>0</v>
      </c>
      <c r="D13" s="79">
        <f>B13+C13</f>
        <v>0</v>
      </c>
      <c r="E13" s="79">
        <v>0</v>
      </c>
      <c r="F13" s="79">
        <v>0</v>
      </c>
      <c r="G13" s="78">
        <f>D13-E13</f>
        <v>0</v>
      </c>
    </row>
    <row r="14" spans="1:7" x14ac:dyDescent="0.25">
      <c r="A14" s="80" t="s">
        <v>437</v>
      </c>
      <c r="B14" s="79">
        <v>0</v>
      </c>
      <c r="C14" s="79">
        <v>0</v>
      </c>
      <c r="D14" s="79">
        <f>B14+C14</f>
        <v>0</v>
      </c>
      <c r="E14" s="79">
        <v>0</v>
      </c>
      <c r="F14" s="79">
        <v>0</v>
      </c>
      <c r="G14" s="78">
        <f>D14-E14</f>
        <v>0</v>
      </c>
    </row>
    <row r="15" spans="1:7" x14ac:dyDescent="0.25">
      <c r="A15" s="60" t="s">
        <v>438</v>
      </c>
      <c r="B15" s="79">
        <v>0</v>
      </c>
      <c r="C15" s="79">
        <v>0</v>
      </c>
      <c r="D15" s="79">
        <f>B15+C15</f>
        <v>0</v>
      </c>
      <c r="E15" s="79">
        <v>0</v>
      </c>
      <c r="F15" s="79">
        <v>0</v>
      </c>
      <c r="G15" s="78">
        <f>D15-E15</f>
        <v>0</v>
      </c>
    </row>
    <row r="16" spans="1:7" ht="30" x14ac:dyDescent="0.25">
      <c r="A16" s="61" t="s">
        <v>439</v>
      </c>
      <c r="B16" s="79">
        <f>B17+B18</f>
        <v>0</v>
      </c>
      <c r="C16" s="79">
        <f t="shared" ref="C16:G16" si="2">C17+C18</f>
        <v>0</v>
      </c>
      <c r="D16" s="79">
        <f t="shared" si="2"/>
        <v>0</v>
      </c>
      <c r="E16" s="79">
        <f t="shared" si="2"/>
        <v>0</v>
      </c>
      <c r="F16" s="79">
        <f t="shared" si="2"/>
        <v>0</v>
      </c>
      <c r="G16" s="79">
        <f t="shared" si="2"/>
        <v>0</v>
      </c>
    </row>
    <row r="17" spans="1:7" x14ac:dyDescent="0.25">
      <c r="A17" s="80" t="s">
        <v>440</v>
      </c>
      <c r="B17" s="79">
        <v>0</v>
      </c>
      <c r="C17" s="79">
        <v>0</v>
      </c>
      <c r="D17" s="79">
        <f>B17+C17</f>
        <v>0</v>
      </c>
      <c r="E17" s="79">
        <v>0</v>
      </c>
      <c r="F17" s="79">
        <v>0</v>
      </c>
      <c r="G17" s="78">
        <f>D17-E17</f>
        <v>0</v>
      </c>
    </row>
    <row r="18" spans="1:7" x14ac:dyDescent="0.25">
      <c r="A18" s="80" t="s">
        <v>441</v>
      </c>
      <c r="B18" s="79">
        <v>0</v>
      </c>
      <c r="C18" s="79">
        <v>0</v>
      </c>
      <c r="D18" s="79">
        <f>B18+C18</f>
        <v>0</v>
      </c>
      <c r="E18" s="79">
        <v>0</v>
      </c>
      <c r="F18" s="79">
        <v>0</v>
      </c>
      <c r="G18" s="78">
        <f>D18-E18</f>
        <v>0</v>
      </c>
    </row>
    <row r="19" spans="1:7" x14ac:dyDescent="0.25">
      <c r="A19" s="60" t="s">
        <v>442</v>
      </c>
      <c r="B19" s="79">
        <v>0</v>
      </c>
      <c r="C19" s="79">
        <v>0</v>
      </c>
      <c r="D19" s="79">
        <f>B19+C19</f>
        <v>0</v>
      </c>
      <c r="E19" s="79">
        <v>0</v>
      </c>
      <c r="F19" s="79">
        <v>0</v>
      </c>
      <c r="G19" s="78">
        <f>D19-E19</f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443</v>
      </c>
      <c r="B21" s="37">
        <f>B22+B23+B24+B27+B28+B31</f>
        <v>37229634.07</v>
      </c>
      <c r="C21" s="37">
        <f t="shared" ref="C21:G21" si="3">C22+C23+C24+C27+C28+C31</f>
        <v>-2613691.58</v>
      </c>
      <c r="D21" s="37">
        <f t="shared" si="3"/>
        <v>34615942.490000002</v>
      </c>
      <c r="E21" s="37">
        <f t="shared" si="3"/>
        <v>34301232.079999998</v>
      </c>
      <c r="F21" s="37">
        <f t="shared" si="3"/>
        <v>34287139.090000004</v>
      </c>
      <c r="G21" s="37">
        <f t="shared" si="3"/>
        <v>314710.41000000387</v>
      </c>
    </row>
    <row r="22" spans="1:7" x14ac:dyDescent="0.25">
      <c r="A22" s="60" t="s">
        <v>433</v>
      </c>
      <c r="B22" s="77">
        <v>37229634.07</v>
      </c>
      <c r="C22" s="77">
        <v>-2613691.58</v>
      </c>
      <c r="D22" s="77">
        <f>B22+C22</f>
        <v>34615942.490000002</v>
      </c>
      <c r="E22" s="77">
        <v>34301232.079999998</v>
      </c>
      <c r="F22" s="77">
        <v>34287139.090000004</v>
      </c>
      <c r="G22" s="78">
        <f>D22-E22</f>
        <v>314710.41000000387</v>
      </c>
    </row>
    <row r="23" spans="1:7" x14ac:dyDescent="0.25">
      <c r="A23" s="60" t="s">
        <v>434</v>
      </c>
      <c r="B23" s="79">
        <v>0</v>
      </c>
      <c r="C23" s="79">
        <v>0</v>
      </c>
      <c r="D23" s="79">
        <f>B23+C23</f>
        <v>0</v>
      </c>
      <c r="E23" s="79">
        <v>0</v>
      </c>
      <c r="F23" s="79">
        <v>0</v>
      </c>
      <c r="G23" s="78">
        <f>D23-E23</f>
        <v>0</v>
      </c>
    </row>
    <row r="24" spans="1:7" x14ac:dyDescent="0.25">
      <c r="A24" s="60" t="s">
        <v>435</v>
      </c>
      <c r="B24" s="79">
        <f>B25+B26</f>
        <v>0</v>
      </c>
      <c r="C24" s="79">
        <f>C25+C26</f>
        <v>0</v>
      </c>
      <c r="D24" s="79">
        <f>D25+D26</f>
        <v>0</v>
      </c>
      <c r="E24" s="79">
        <f t="shared" ref="E24:G24" si="4">E25+E26</f>
        <v>0</v>
      </c>
      <c r="F24" s="79">
        <f t="shared" si="4"/>
        <v>0</v>
      </c>
      <c r="G24" s="78">
        <f t="shared" si="4"/>
        <v>0</v>
      </c>
    </row>
    <row r="25" spans="1:7" x14ac:dyDescent="0.25">
      <c r="A25" s="80" t="s">
        <v>436</v>
      </c>
      <c r="B25" s="79">
        <v>0</v>
      </c>
      <c r="C25" s="79">
        <v>0</v>
      </c>
      <c r="D25" s="79">
        <f>B25+C25</f>
        <v>0</v>
      </c>
      <c r="E25" s="79">
        <v>0</v>
      </c>
      <c r="F25" s="79">
        <v>0</v>
      </c>
      <c r="G25" s="78">
        <f>D25-E25</f>
        <v>0</v>
      </c>
    </row>
    <row r="26" spans="1:7" x14ac:dyDescent="0.25">
      <c r="A26" s="80" t="s">
        <v>437</v>
      </c>
      <c r="B26" s="79">
        <v>0</v>
      </c>
      <c r="C26" s="79">
        <v>0</v>
      </c>
      <c r="D26" s="79">
        <f>B26+C26</f>
        <v>0</v>
      </c>
      <c r="E26" s="79">
        <v>0</v>
      </c>
      <c r="F26" s="79">
        <v>0</v>
      </c>
      <c r="G26" s="78">
        <f>D26-E26</f>
        <v>0</v>
      </c>
    </row>
    <row r="27" spans="1:7" x14ac:dyDescent="0.25">
      <c r="A27" s="60" t="s">
        <v>438</v>
      </c>
      <c r="B27" s="79">
        <v>0</v>
      </c>
      <c r="C27" s="79">
        <v>0</v>
      </c>
      <c r="D27" s="79">
        <f>B27+C27</f>
        <v>0</v>
      </c>
      <c r="E27" s="79">
        <v>0</v>
      </c>
      <c r="F27" s="79">
        <v>0</v>
      </c>
      <c r="G27" s="78">
        <f>D27-E27</f>
        <v>0</v>
      </c>
    </row>
    <row r="28" spans="1:7" ht="30" x14ac:dyDescent="0.25">
      <c r="A28" s="61" t="s">
        <v>439</v>
      </c>
      <c r="B28" s="79">
        <f>B29+B30</f>
        <v>0</v>
      </c>
      <c r="C28" s="79">
        <f t="shared" ref="C28:G28" si="5">C29+C30</f>
        <v>0</v>
      </c>
      <c r="D28" s="79">
        <f t="shared" si="5"/>
        <v>0</v>
      </c>
      <c r="E28" s="79">
        <f t="shared" si="5"/>
        <v>0</v>
      </c>
      <c r="F28" s="79">
        <f t="shared" si="5"/>
        <v>0</v>
      </c>
      <c r="G28" s="78">
        <f t="shared" si="5"/>
        <v>0</v>
      </c>
    </row>
    <row r="29" spans="1:7" x14ac:dyDescent="0.25">
      <c r="A29" s="80" t="s">
        <v>440</v>
      </c>
      <c r="B29" s="79">
        <v>0</v>
      </c>
      <c r="C29" s="79">
        <v>0</v>
      </c>
      <c r="D29" s="79">
        <f>B29+C29</f>
        <v>0</v>
      </c>
      <c r="E29" s="79">
        <v>0</v>
      </c>
      <c r="F29" s="79">
        <v>0</v>
      </c>
      <c r="G29" s="78">
        <f>D29-E29</f>
        <v>0</v>
      </c>
    </row>
    <row r="30" spans="1:7" x14ac:dyDescent="0.25">
      <c r="A30" s="80" t="s">
        <v>441</v>
      </c>
      <c r="B30" s="79">
        <v>0</v>
      </c>
      <c r="C30" s="79">
        <v>0</v>
      </c>
      <c r="D30" s="79">
        <f>B30+C30</f>
        <v>0</v>
      </c>
      <c r="E30" s="79">
        <v>0</v>
      </c>
      <c r="F30" s="79">
        <v>0</v>
      </c>
      <c r="G30" s="78">
        <f>D30-E30</f>
        <v>0</v>
      </c>
    </row>
    <row r="31" spans="1:7" x14ac:dyDescent="0.25">
      <c r="A31" s="60" t="s">
        <v>442</v>
      </c>
      <c r="B31" s="79">
        <v>0</v>
      </c>
      <c r="C31" s="79">
        <v>0</v>
      </c>
      <c r="D31" s="79">
        <f>B31+C31</f>
        <v>0</v>
      </c>
      <c r="E31" s="79">
        <v>0</v>
      </c>
      <c r="F31" s="79">
        <v>0</v>
      </c>
      <c r="G31" s="78">
        <f>D31-E31</f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444</v>
      </c>
      <c r="B33" s="37">
        <f>B9+B21</f>
        <v>107373672.15000001</v>
      </c>
      <c r="C33" s="37">
        <f t="shared" ref="C33:G33" si="6">C9+C21</f>
        <v>-2502154.35</v>
      </c>
      <c r="D33" s="37">
        <f t="shared" si="6"/>
        <v>104871517.80000001</v>
      </c>
      <c r="E33" s="37">
        <f t="shared" si="6"/>
        <v>100710151.27</v>
      </c>
      <c r="F33" s="37">
        <f t="shared" si="6"/>
        <v>100696058.28</v>
      </c>
      <c r="G33" s="37">
        <f t="shared" si="6"/>
        <v>4161366.5300000086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6aa8a68a-ab09-4ac8-a697-fdce915bc567"/>
    <ds:schemaRef ds:uri="http://purl.org/dc/dcmitype/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dcterms:created xsi:type="dcterms:W3CDTF">2023-03-16T22:14:51Z</dcterms:created>
  <dcterms:modified xsi:type="dcterms:W3CDTF">2024-02-23T01:02:01Z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